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a42eb5655af3cb/Meetings/December 2024/"/>
    </mc:Choice>
  </mc:AlternateContent>
  <xr:revisionPtr revIDLastSave="2" documentId="8_{A60C0E7F-8A1A-4D18-A95E-A891E6E218D4}" xr6:coauthVersionLast="47" xr6:coauthVersionMax="47" xr10:uidLastSave="{CA2808F0-C3DD-41D8-B834-310777AB4083}"/>
  <bookViews>
    <workbookView xWindow="-120" yWindow="-120" windowWidth="24240" windowHeight="13020" xr2:uid="{71988601-ADBC-4151-AC71-EB85167BCC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7" i="1" l="1"/>
  <c r="AE100" i="1"/>
  <c r="W100" i="1"/>
  <c r="N100" i="1"/>
  <c r="K100" i="1"/>
  <c r="G100" i="1"/>
  <c r="E100" i="1"/>
  <c r="Q98" i="1"/>
  <c r="AD76" i="1"/>
  <c r="AD100" i="1" s="1"/>
  <c r="I64" i="1"/>
  <c r="Q58" i="1"/>
  <c r="I58" i="1"/>
  <c r="AC54" i="1"/>
  <c r="AB54" i="1"/>
  <c r="AF52" i="1"/>
  <c r="AC50" i="1"/>
  <c r="AB50" i="1"/>
  <c r="T48" i="1"/>
  <c r="T100" i="1" s="1"/>
  <c r="Q48" i="1"/>
  <c r="P48" i="1"/>
  <c r="P40" i="1"/>
  <c r="AA37" i="1"/>
  <c r="P37" i="1"/>
  <c r="M37" i="1"/>
  <c r="I34" i="1"/>
  <c r="AG33" i="1"/>
  <c r="AG100" i="1" s="1"/>
  <c r="AF33" i="1"/>
  <c r="AF100" i="1" s="1"/>
  <c r="AA33" i="1"/>
  <c r="Y33" i="1"/>
  <c r="W33" i="1"/>
  <c r="S33" i="1"/>
  <c r="S100" i="1" s="1"/>
  <c r="M33" i="1"/>
  <c r="Y32" i="1"/>
  <c r="Y100" i="1" s="1"/>
  <c r="W32" i="1"/>
  <c r="Z31" i="1"/>
  <c r="Z100" i="1" s="1"/>
  <c r="X31" i="1"/>
  <c r="X100" i="1" s="1"/>
  <c r="U31" i="1"/>
  <c r="U100" i="1" s="1"/>
  <c r="P31" i="1"/>
  <c r="M31" i="1"/>
  <c r="AG26" i="1"/>
  <c r="AF26" i="1"/>
  <c r="AE26" i="1"/>
  <c r="AE102" i="1" s="1"/>
  <c r="AE106" i="1" s="1"/>
  <c r="AD26" i="1"/>
  <c r="AC26" i="1"/>
  <c r="AB26" i="1"/>
  <c r="Z26" i="1"/>
  <c r="Y26" i="1"/>
  <c r="X26" i="1"/>
  <c r="W26" i="1"/>
  <c r="U26" i="1"/>
  <c r="T26" i="1"/>
  <c r="T102" i="1" s="1"/>
  <c r="T106" i="1" s="1"/>
  <c r="S26" i="1"/>
  <c r="Q26" i="1"/>
  <c r="P26" i="1"/>
  <c r="N26" i="1"/>
  <c r="K26" i="1"/>
  <c r="G26" i="1"/>
  <c r="E26" i="1"/>
  <c r="AA24" i="1"/>
  <c r="AA26" i="1" s="1"/>
  <c r="M22" i="1"/>
  <c r="I16" i="1"/>
  <c r="M9" i="1"/>
  <c r="I9" i="1"/>
  <c r="Y102" i="1" l="1"/>
  <c r="Y106" i="1" s="1"/>
  <c r="AD102" i="1"/>
  <c r="U102" i="1"/>
  <c r="U106" i="1" s="1"/>
  <c r="X102" i="1"/>
  <c r="X106" i="1" s="1"/>
  <c r="M26" i="1"/>
  <c r="N102" i="1"/>
  <c r="N106" i="1" s="1"/>
  <c r="P104" i="1" s="1"/>
  <c r="M100" i="1"/>
  <c r="M102" i="1" s="1"/>
  <c r="Z102" i="1"/>
  <c r="Z106" i="1" s="1"/>
  <c r="AA104" i="1" s="1"/>
  <c r="I26" i="1"/>
  <c r="AB100" i="1"/>
  <c r="AB102" i="1" s="1"/>
  <c r="AB106" i="1" s="1"/>
  <c r="E102" i="1"/>
  <c r="E106" i="1" s="1"/>
  <c r="G102" i="1"/>
  <c r="G106" i="1" s="1"/>
  <c r="W102" i="1"/>
  <c r="W106" i="1" s="1"/>
  <c r="I100" i="1"/>
  <c r="P100" i="1"/>
  <c r="P102" i="1" s="1"/>
  <c r="P106" i="1" s="1"/>
  <c r="K102" i="1"/>
  <c r="K106" i="1" s="1"/>
  <c r="M104" i="1" s="1"/>
  <c r="AA100" i="1"/>
  <c r="AA102" i="1" s="1"/>
  <c r="AC100" i="1"/>
  <c r="AC102" i="1" s="1"/>
  <c r="AC106" i="1" s="1"/>
  <c r="AD104" i="1" s="1"/>
  <c r="AD106" i="1" s="1"/>
  <c r="Q100" i="1"/>
  <c r="Q102" i="1" s="1"/>
  <c r="Q106" i="1" s="1"/>
  <c r="S104" i="1" s="1"/>
  <c r="AF102" i="1"/>
  <c r="AF106" i="1" s="1"/>
  <c r="S102" i="1"/>
  <c r="AG102" i="1"/>
  <c r="AG106" i="1" s="1"/>
  <c r="M106" i="1" l="1"/>
  <c r="AA106" i="1"/>
  <c r="I102" i="1"/>
  <c r="I106" i="1" s="1"/>
  <c r="S10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Adele Waddington</author>
    <author>Lenovo</author>
  </authors>
  <commentList>
    <comment ref="K22" authorId="0" shapeId="0" xr:uid="{49EA3474-EEAD-4A5F-AEE7-8FF8CCF3863A}">
      <text>
        <r>
          <rPr>
            <b/>
            <sz val="9"/>
            <color indexed="81"/>
            <rFont val="Tahoma"/>
            <family val="2"/>
          </rPr>
          <t>Adele Waddington:</t>
        </r>
        <r>
          <rPr>
            <sz val="9"/>
            <color indexed="81"/>
            <rFont val="Tahoma"/>
            <family val="2"/>
          </rPr>
          <t xml:space="preserve">
Buckland paid early as away all April 2018</t>
        </r>
      </text>
    </comment>
    <comment ref="M33" authorId="0" shapeId="0" xr:uid="{02677B45-493F-4BB6-B0A4-37119EA35863}">
      <text>
        <r>
          <rPr>
            <b/>
            <sz val="9"/>
            <color indexed="81"/>
            <rFont val="Tahoma"/>
            <family val="2"/>
          </rPr>
          <t>Adele Waddington:</t>
        </r>
        <r>
          <rPr>
            <sz val="9"/>
            <color indexed="81"/>
            <rFont val="Tahoma"/>
            <family val="2"/>
          </rPr>
          <t xml:space="preserve">
4% contribution
</t>
        </r>
      </text>
    </comment>
    <comment ref="P33" authorId="0" shapeId="0" xr:uid="{122C6A26-A38B-4ACA-AAF3-D517DFD5B9BA}">
      <text>
        <r>
          <rPr>
            <b/>
            <sz val="9"/>
            <color indexed="81"/>
            <rFont val="Tahoma"/>
            <family val="2"/>
          </rPr>
          <t>Adele Waddington:</t>
        </r>
        <r>
          <rPr>
            <sz val="9"/>
            <color indexed="81"/>
            <rFont val="Tahoma"/>
            <family val="2"/>
          </rPr>
          <t xml:space="preserve">
5% contribution</t>
        </r>
      </text>
    </comment>
    <comment ref="W35" authorId="1" shapeId="0" xr:uid="{E2059665-D8A0-419F-B3CD-4258E377ECE6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New notice board
</t>
        </r>
      </text>
    </comment>
    <comment ref="Y35" authorId="1" shapeId="0" xr:uid="{7961D02F-D7B2-4E68-9D74-0988145FDEE8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New notice board
</t>
        </r>
      </text>
    </comment>
    <comment ref="I40" authorId="0" shapeId="0" xr:uid="{6004DE02-D6FB-4F96-ABB7-A19901CC3BF1}">
      <text>
        <r>
          <rPr>
            <b/>
            <sz val="9"/>
            <color indexed="81"/>
            <rFont val="Tahoma"/>
            <family val="2"/>
          </rPr>
          <t>Adele Waddington:</t>
        </r>
        <r>
          <rPr>
            <sz val="9"/>
            <color indexed="81"/>
            <rFont val="Tahoma"/>
            <family val="2"/>
          </rPr>
          <t xml:space="preserve">
Estimated to year end - £2495.50 to 1/1/17</t>
        </r>
      </text>
    </comment>
    <comment ref="I42" authorId="0" shapeId="0" xr:uid="{9911311E-99C7-436D-A3A9-0E12C4DEEDDA}">
      <text>
        <r>
          <rPr>
            <b/>
            <sz val="9"/>
            <color indexed="81"/>
            <rFont val="Tahoma"/>
            <family val="2"/>
          </rPr>
          <t>Adele Waddington:</t>
        </r>
        <r>
          <rPr>
            <sz val="9"/>
            <color indexed="81"/>
            <rFont val="Tahoma"/>
            <family val="2"/>
          </rPr>
          <t xml:space="preserve">
£5799 to 1/1/17</t>
        </r>
      </text>
    </comment>
    <comment ref="W44" authorId="1" shapeId="0" xr:uid="{5948AE69-8CFE-4A53-B632-BA6F4A1FAF85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Tree survey for high traffic areas
</t>
        </r>
      </text>
    </comment>
    <comment ref="W54" authorId="1" shapeId="0" xr:uid="{E849F45C-0719-4BBD-9974-EE440AB5A78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Increased to include a budget for requests from PBC</t>
        </r>
      </text>
    </comment>
    <comment ref="Y54" authorId="1" shapeId="0" xr:uid="{DAAA55D2-9996-45F8-81B1-D2764740C228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Increased to include a budget for requests from PBC</t>
        </r>
      </text>
    </comment>
    <comment ref="W66" authorId="1" shapeId="0" xr:uid="{116DA97C-7DB3-4B64-A997-AD7BF6683482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Increased for Ball Grove repairs</t>
        </r>
      </text>
    </comment>
    <comment ref="Y66" authorId="1" shapeId="0" xr:uid="{1C100C90-41E2-4D8C-A8F8-F43BC0759B6E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Increased for Ball Grove repairs</t>
        </r>
      </text>
    </comment>
    <comment ref="W82" authorId="1" shapeId="0" xr:uid="{A7E36CFA-02C9-4B8E-AE6F-E5BB3A5112DD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Cost for Wycoller Sim Car &amp; Maintenance Contract and Church Sim card</t>
        </r>
      </text>
    </comment>
    <comment ref="Y82" authorId="1" shapeId="0" xr:uid="{6E02D849-411A-47E4-A555-9C6863568C99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Cost for Wycoller Sim Car &amp; Maintenance Contract and Church Sim card</t>
        </r>
      </text>
    </comment>
  </commentList>
</comments>
</file>

<file path=xl/sharedStrings.xml><?xml version="1.0" encoding="utf-8"?>
<sst xmlns="http://schemas.openxmlformats.org/spreadsheetml/2006/main" count="140" uniqueCount="94">
  <si>
    <t>Trawden Forest Parish Council</t>
  </si>
  <si>
    <t>Proposed Budget for 2021-22</t>
  </si>
  <si>
    <t>Agreed budget 2021/2</t>
  </si>
  <si>
    <t>Prepared 14/11</t>
  </si>
  <si>
    <t>2025/6</t>
  </si>
  <si>
    <t>Updated 5/1/23</t>
  </si>
  <si>
    <t>2014-15</t>
  </si>
  <si>
    <t>2015-16</t>
  </si>
  <si>
    <t xml:space="preserve">2016-7 </t>
  </si>
  <si>
    <t>2017-8</t>
  </si>
  <si>
    <t>2018-9</t>
  </si>
  <si>
    <t>2019-20</t>
  </si>
  <si>
    <t>2020-21</t>
  </si>
  <si>
    <t>2021-22</t>
  </si>
  <si>
    <t>2022-23</t>
  </si>
  <si>
    <t>2023-24</t>
  </si>
  <si>
    <t>2024-25</t>
  </si>
  <si>
    <t>INCOME</t>
  </si>
  <si>
    <t>Actual</t>
  </si>
  <si>
    <t>Budget</t>
  </si>
  <si>
    <t>So far</t>
  </si>
  <si>
    <t>YTD</t>
  </si>
  <si>
    <t>forecast</t>
  </si>
  <si>
    <t>budget</t>
  </si>
  <si>
    <t xml:space="preserve">PBC/Other Income </t>
  </si>
  <si>
    <t>If we opt in to Local Del scheme and Biodiversity grant</t>
  </si>
  <si>
    <t>Precept</t>
  </si>
  <si>
    <t xml:space="preserve">  </t>
  </si>
  <si>
    <t>Allotments</t>
  </si>
  <si>
    <t>Planter Sponsorship</t>
  </si>
  <si>
    <t>Gardening/NWIB/TIB</t>
  </si>
  <si>
    <t>Tree Cutting</t>
  </si>
  <si>
    <t>VAT Refund</t>
  </si>
  <si>
    <t>Garage Income</t>
  </si>
  <si>
    <t>Ball Grove Income</t>
  </si>
  <si>
    <t>All gas &amp; elec bills inc in this</t>
  </si>
  <si>
    <t>TOTAL</t>
  </si>
  <si>
    <t>EXPENDITURE</t>
  </si>
  <si>
    <t>Forecast</t>
  </si>
  <si>
    <t>Clerk's Salary inc NI&amp;Tax</t>
  </si>
  <si>
    <t xml:space="preserve">     Employer NI</t>
  </si>
  <si>
    <t xml:space="preserve">           Pension</t>
  </si>
  <si>
    <t xml:space="preserve">           Office Rent/New office space</t>
  </si>
  <si>
    <t xml:space="preserve">           Equipment </t>
  </si>
  <si>
    <t xml:space="preserve">           Payroll processing</t>
  </si>
  <si>
    <t xml:space="preserve">           Mobile</t>
  </si>
  <si>
    <t xml:space="preserve">           Website</t>
  </si>
  <si>
    <t>Lengthsman</t>
  </si>
  <si>
    <t>NWIB/TiB</t>
  </si>
  <si>
    <t>Tree Cutting/Surveys</t>
  </si>
  <si>
    <t>Ball Grove needs Tree survey</t>
  </si>
  <si>
    <t>Christmas Tree &amp; Decorations</t>
  </si>
  <si>
    <t>Donations/Grants</t>
  </si>
  <si>
    <t>Insurance/audit</t>
  </si>
  <si>
    <t>Dog fouling bags</t>
  </si>
  <si>
    <t>Repairs</t>
  </si>
  <si>
    <t>£2500 contribution to 20mph signage</t>
  </si>
  <si>
    <t>Plaques</t>
  </si>
  <si>
    <t>Miscellaneous Expenses</t>
  </si>
  <si>
    <t>Roadside Benches - Maintenance</t>
  </si>
  <si>
    <t>Local Rights of Way</t>
  </si>
  <si>
    <t>£1000 for repairs required to Back Lane to School path</t>
  </si>
  <si>
    <t>Passenger Shelters (7)</t>
  </si>
  <si>
    <t>Play Areas</t>
  </si>
  <si>
    <t>Grass Cutting/Gardening</t>
  </si>
  <si>
    <t>Additional £500 for new tree and bulb planting</t>
  </si>
  <si>
    <t>Victorian Toilet</t>
  </si>
  <si>
    <t>Grit bins and grit</t>
  </si>
  <si>
    <t>Shop/Library Building set up dontation</t>
  </si>
  <si>
    <t>Ball Grove</t>
  </si>
  <si>
    <t>Recreation Ground</t>
  </si>
  <si>
    <t>£18k GM costs £5k support of management committee to start the project</t>
  </si>
  <si>
    <t>Swim Passes</t>
  </si>
  <si>
    <t>CCTV Sim Cards &amp; Maintenance</t>
  </si>
  <si>
    <t>New CCTV</t>
  </si>
  <si>
    <t>Youth Group Support</t>
  </si>
  <si>
    <t>New Youth Initiative</t>
  </si>
  <si>
    <t>Training and Development</t>
  </si>
  <si>
    <t>Subscriptions</t>
  </si>
  <si>
    <t>Events</t>
  </si>
  <si>
    <t>Contingency</t>
  </si>
  <si>
    <t>VAT</t>
  </si>
  <si>
    <t>GAIN/(LOSS)</t>
  </si>
  <si>
    <t>Brought Forward</t>
  </si>
  <si>
    <t>New Balance</t>
  </si>
  <si>
    <t>Reserves</t>
  </si>
  <si>
    <t>General</t>
  </si>
  <si>
    <t>Play equipment</t>
  </si>
  <si>
    <t>Elections</t>
  </si>
  <si>
    <t>Maintenance</t>
  </si>
  <si>
    <t>Devolved Services</t>
  </si>
  <si>
    <t>Street Furniture</t>
  </si>
  <si>
    <t>Trawden in Bloom</t>
  </si>
  <si>
    <t>TOTAL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</si>
</sst>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4" fontId="3" fillId="0" borderId="0" xfId="0" applyNumberFormat="1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8" xfId="0" applyFont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4" xfId="0" applyBorder="1"/>
    <xf numFmtId="0" fontId="0" fillId="0" borderId="12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1" fontId="0" fillId="0" borderId="8" xfId="1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" fontId="6" fillId="0" borderId="8" xfId="1" applyNumberFormat="1" applyFont="1" applyFill="1" applyBorder="1" applyAlignment="1">
      <alignment horizontal="center"/>
    </xf>
    <xf numFmtId="164" fontId="6" fillId="0" borderId="10" xfId="1" applyNumberFormat="1" applyFont="1" applyFill="1" applyBorder="1" applyAlignment="1">
      <alignment horizontal="center"/>
    </xf>
    <xf numFmtId="0" fontId="0" fillId="0" borderId="10" xfId="0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4" xfId="0" applyBorder="1"/>
    <xf numFmtId="0" fontId="0" fillId="0" borderId="21" xfId="0" applyBorder="1"/>
    <xf numFmtId="0" fontId="6" fillId="0" borderId="37" xfId="0" applyFont="1" applyBorder="1"/>
    <xf numFmtId="0" fontId="0" fillId="0" borderId="38" xfId="0" applyBorder="1"/>
    <xf numFmtId="1" fontId="6" fillId="0" borderId="37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5" xfId="0" applyBorder="1"/>
    <xf numFmtId="0" fontId="0" fillId="0" borderId="45" xfId="0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3" fillId="0" borderId="46" xfId="0" applyFont="1" applyBorder="1"/>
    <xf numFmtId="0" fontId="0" fillId="0" borderId="47" xfId="0" applyBorder="1"/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6" xfId="0" applyBorder="1"/>
    <xf numFmtId="0" fontId="0" fillId="0" borderId="50" xfId="0" applyBorder="1" applyAlignment="1">
      <alignment horizontal="center"/>
    </xf>
    <xf numFmtId="0" fontId="7" fillId="0" borderId="13" xfId="0" applyFont="1" applyBorder="1"/>
    <xf numFmtId="14" fontId="0" fillId="0" borderId="5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0" fontId="9" fillId="0" borderId="14" xfId="0" applyFon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24" xfId="0" applyBorder="1"/>
    <xf numFmtId="0" fontId="0" fillId="0" borderId="53" xfId="0" applyBorder="1"/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0" fontId="0" fillId="0" borderId="27" xfId="0" applyBorder="1"/>
    <xf numFmtId="0" fontId="0" fillId="0" borderId="61" xfId="0" applyBorder="1" applyAlignment="1">
      <alignment horizontal="center"/>
    </xf>
    <xf numFmtId="0" fontId="0" fillId="0" borderId="61" xfId="0" applyBorder="1"/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53" xfId="0" applyFont="1" applyBorder="1"/>
    <xf numFmtId="0" fontId="7" fillId="0" borderId="17" xfId="0" applyFont="1" applyBorder="1"/>
    <xf numFmtId="0" fontId="7" fillId="0" borderId="54" xfId="0" applyFont="1" applyBorder="1" applyAlignment="1">
      <alignment horizontal="center"/>
    </xf>
    <xf numFmtId="0" fontId="7" fillId="0" borderId="16" xfId="0" applyFont="1" applyBorder="1"/>
    <xf numFmtId="0" fontId="7" fillId="0" borderId="26" xfId="0" applyFont="1" applyBorder="1"/>
    <xf numFmtId="0" fontId="7" fillId="0" borderId="50" xfId="0" applyFont="1" applyBorder="1" applyAlignment="1">
      <alignment horizontal="center"/>
    </xf>
    <xf numFmtId="0" fontId="0" fillId="0" borderId="57" xfId="0" applyBorder="1"/>
    <xf numFmtId="0" fontId="0" fillId="0" borderId="60" xfId="0" applyBorder="1"/>
    <xf numFmtId="0" fontId="0" fillId="0" borderId="19" xfId="0" applyBorder="1"/>
    <xf numFmtId="0" fontId="7" fillId="0" borderId="19" xfId="0" applyFont="1" applyBorder="1"/>
    <xf numFmtId="0" fontId="7" fillId="0" borderId="0" xfId="0" applyFont="1"/>
    <xf numFmtId="0" fontId="7" fillId="0" borderId="62" xfId="0" applyFont="1" applyBorder="1" applyAlignment="1">
      <alignment horizontal="center"/>
    </xf>
    <xf numFmtId="0" fontId="0" fillId="0" borderId="54" xfId="0" applyBorder="1"/>
    <xf numFmtId="0" fontId="0" fillId="0" borderId="50" xfId="0" applyBorder="1"/>
    <xf numFmtId="0" fontId="0" fillId="0" borderId="62" xfId="0" applyBorder="1"/>
    <xf numFmtId="0" fontId="8" fillId="0" borderId="1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6" fillId="0" borderId="53" xfId="0" applyFont="1" applyBorder="1"/>
    <xf numFmtId="0" fontId="0" fillId="0" borderId="56" xfId="0" applyBorder="1"/>
    <xf numFmtId="0" fontId="0" fillId="0" borderId="55" xfId="0" applyBorder="1"/>
    <xf numFmtId="0" fontId="6" fillId="0" borderId="8" xfId="0" applyFont="1" applyBorder="1"/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0" fontId="0" fillId="0" borderId="52" xfId="0" applyBorder="1"/>
    <xf numFmtId="0" fontId="6" fillId="0" borderId="10" xfId="0" applyFont="1" applyBorder="1"/>
    <xf numFmtId="164" fontId="6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2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56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0" fontId="0" fillId="0" borderId="63" xfId="0" applyBorder="1"/>
    <xf numFmtId="0" fontId="0" fillId="0" borderId="38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1" xfId="0" applyBorder="1"/>
    <xf numFmtId="0" fontId="0" fillId="0" borderId="6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65" xfId="0" applyBorder="1"/>
    <xf numFmtId="1" fontId="0" fillId="0" borderId="0" xfId="0" applyNumberFormat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7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69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22" xfId="0" applyBorder="1"/>
    <xf numFmtId="1" fontId="0" fillId="0" borderId="65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11" fillId="0" borderId="0" xfId="0" applyFont="1"/>
    <xf numFmtId="1" fontId="0" fillId="0" borderId="0" xfId="0" applyNumberFormat="1"/>
    <xf numFmtId="0" fontId="2" fillId="0" borderId="0" xfId="0" applyFont="1"/>
    <xf numFmtId="1" fontId="0" fillId="0" borderId="7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0" fontId="0" fillId="0" borderId="46" xfId="0" applyBorder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4CB0-EF75-4439-8F9F-F05292BBE0D1}">
  <sheetPr>
    <pageSetUpPr fitToPage="1"/>
  </sheetPr>
  <dimension ref="C1:AH117"/>
  <sheetViews>
    <sheetView tabSelected="1" workbookViewId="0">
      <selection activeCell="AF4" sqref="AF4"/>
    </sheetView>
  </sheetViews>
  <sheetFormatPr defaultRowHeight="15" x14ac:dyDescent="0.25"/>
  <cols>
    <col min="3" max="3" width="33.140625" bestFit="1" customWidth="1"/>
    <col min="4" max="4" width="2.7109375" customWidth="1"/>
    <col min="5" max="24" width="0" hidden="1" customWidth="1"/>
    <col min="31" max="31" width="10.5703125" customWidth="1"/>
    <col min="32" max="32" width="10.7109375" bestFit="1" customWidth="1"/>
  </cols>
  <sheetData>
    <row r="1" spans="3:34" x14ac:dyDescent="0.25">
      <c r="AA1" s="1"/>
      <c r="AE1" s="1"/>
    </row>
    <row r="2" spans="3:34" x14ac:dyDescent="0.25">
      <c r="AA2" s="1"/>
      <c r="AE2" s="1"/>
    </row>
    <row r="3" spans="3:34" x14ac:dyDescent="0.25">
      <c r="C3" s="2" t="s">
        <v>0</v>
      </c>
      <c r="F3" s="2" t="s">
        <v>1</v>
      </c>
      <c r="I3" s="3"/>
      <c r="K3" s="1"/>
      <c r="L3" s="4"/>
      <c r="M3" s="1"/>
      <c r="N3" s="4">
        <v>44161</v>
      </c>
      <c r="O3" s="4"/>
      <c r="Q3" s="5"/>
      <c r="R3" s="1"/>
      <c r="S3" s="1"/>
      <c r="T3" s="6" t="s">
        <v>2</v>
      </c>
      <c r="U3" s="1"/>
      <c r="V3" s="1"/>
      <c r="W3" s="7" t="s">
        <v>3</v>
      </c>
      <c r="Y3" s="1"/>
      <c r="Z3" s="4"/>
      <c r="AA3" s="7"/>
      <c r="AE3" s="1"/>
      <c r="AF3" s="3">
        <v>45615</v>
      </c>
    </row>
    <row r="4" spans="3:34" x14ac:dyDescent="0.25">
      <c r="C4" s="6" t="s">
        <v>4</v>
      </c>
      <c r="F4" s="8"/>
      <c r="G4" s="9"/>
      <c r="I4" s="3"/>
      <c r="J4" s="4"/>
      <c r="K4" s="1"/>
      <c r="M4" s="1"/>
      <c r="N4" s="1"/>
      <c r="O4" s="1"/>
      <c r="Q4" s="1"/>
      <c r="R4" s="1"/>
      <c r="S4" s="4"/>
      <c r="T4" s="219"/>
      <c r="U4" s="219"/>
      <c r="V4" s="1"/>
      <c r="W4" s="7" t="s">
        <v>5</v>
      </c>
      <c r="Y4" s="1"/>
      <c r="Z4" s="10"/>
      <c r="AA4" s="7"/>
      <c r="AE4" s="1"/>
    </row>
    <row r="5" spans="3:34" ht="15.75" thickBot="1" x14ac:dyDescent="0.3">
      <c r="C5" s="2"/>
      <c r="E5" s="2"/>
      <c r="K5" s="1"/>
      <c r="M5" s="1"/>
      <c r="N5" s="1"/>
      <c r="O5" s="1"/>
      <c r="Q5" s="1"/>
      <c r="R5" s="1"/>
      <c r="S5" s="1"/>
      <c r="T5" s="1"/>
      <c r="U5" s="1"/>
      <c r="V5" s="1"/>
      <c r="W5" s="1"/>
      <c r="Y5" s="1"/>
      <c r="Z5" s="1"/>
      <c r="AA5" s="1"/>
      <c r="AE5" s="1"/>
    </row>
    <row r="6" spans="3:34" x14ac:dyDescent="0.25">
      <c r="C6" s="11"/>
      <c r="D6" s="11"/>
      <c r="E6" s="12" t="s">
        <v>6</v>
      </c>
      <c r="F6" s="12"/>
      <c r="G6" s="12" t="s">
        <v>7</v>
      </c>
      <c r="H6" s="13"/>
      <c r="I6" s="12" t="s">
        <v>8</v>
      </c>
      <c r="J6" s="12"/>
      <c r="K6" s="12" t="s">
        <v>9</v>
      </c>
      <c r="L6" s="14"/>
      <c r="M6" s="214" t="s">
        <v>10</v>
      </c>
      <c r="N6" s="215"/>
      <c r="O6" s="14"/>
      <c r="P6" s="211" t="s">
        <v>11</v>
      </c>
      <c r="Q6" s="213"/>
      <c r="R6" s="16"/>
      <c r="S6" s="211" t="s">
        <v>12</v>
      </c>
      <c r="T6" s="212"/>
      <c r="U6" s="213"/>
      <c r="V6" s="15"/>
      <c r="W6" s="211" t="s">
        <v>13</v>
      </c>
      <c r="X6" s="213"/>
      <c r="Y6" s="216" t="s">
        <v>14</v>
      </c>
      <c r="Z6" s="217"/>
      <c r="AA6" s="211" t="s">
        <v>15</v>
      </c>
      <c r="AB6" s="212"/>
      <c r="AC6" s="213"/>
      <c r="AD6" s="211" t="s">
        <v>16</v>
      </c>
      <c r="AE6" s="212"/>
      <c r="AF6" s="213"/>
      <c r="AG6" s="17" t="s">
        <v>4</v>
      </c>
    </row>
    <row r="7" spans="3:34" x14ac:dyDescent="0.25">
      <c r="C7" s="18" t="s">
        <v>17</v>
      </c>
      <c r="D7" s="19"/>
      <c r="E7" s="20" t="s">
        <v>18</v>
      </c>
      <c r="F7" s="21"/>
      <c r="G7" s="20" t="s">
        <v>18</v>
      </c>
      <c r="H7" s="22"/>
      <c r="I7" s="20" t="s">
        <v>18</v>
      </c>
      <c r="J7" s="23"/>
      <c r="K7" s="24" t="s">
        <v>18</v>
      </c>
      <c r="L7" s="23"/>
      <c r="M7" s="25" t="s">
        <v>19</v>
      </c>
      <c r="N7" s="24" t="s">
        <v>18</v>
      </c>
      <c r="O7" s="26"/>
      <c r="P7" s="26" t="s">
        <v>19</v>
      </c>
      <c r="Q7" s="27" t="s">
        <v>18</v>
      </c>
      <c r="R7" s="28"/>
      <c r="S7" s="26" t="s">
        <v>19</v>
      </c>
      <c r="T7" s="29" t="s">
        <v>20</v>
      </c>
      <c r="U7" s="28" t="s">
        <v>18</v>
      </c>
      <c r="V7" s="28"/>
      <c r="W7" s="26" t="s">
        <v>19</v>
      </c>
      <c r="X7" s="27" t="s">
        <v>18</v>
      </c>
      <c r="Y7" s="26" t="s">
        <v>19</v>
      </c>
      <c r="Z7" s="29" t="s">
        <v>18</v>
      </c>
      <c r="AA7" s="30" t="s">
        <v>19</v>
      </c>
      <c r="AB7" s="29" t="s">
        <v>21</v>
      </c>
      <c r="AC7" s="27" t="s">
        <v>18</v>
      </c>
      <c r="AD7" s="30" t="s">
        <v>19</v>
      </c>
      <c r="AE7" s="31">
        <v>45615</v>
      </c>
      <c r="AF7" s="28" t="s">
        <v>22</v>
      </c>
      <c r="AG7" s="32" t="s">
        <v>23</v>
      </c>
    </row>
    <row r="8" spans="3:34" x14ac:dyDescent="0.25">
      <c r="C8" s="19"/>
      <c r="D8" s="19"/>
      <c r="E8" s="24"/>
      <c r="F8" s="33"/>
      <c r="G8" s="24"/>
      <c r="H8" s="22"/>
      <c r="I8" s="24"/>
      <c r="J8" s="22"/>
      <c r="K8" s="32"/>
      <c r="L8" s="34"/>
      <c r="M8" s="24"/>
      <c r="N8" s="24"/>
      <c r="O8" s="26"/>
      <c r="P8" s="26"/>
      <c r="Q8" s="27"/>
      <c r="R8" s="28"/>
      <c r="S8" s="26"/>
      <c r="T8" s="29"/>
      <c r="U8" s="28"/>
      <c r="V8" s="28"/>
      <c r="W8" s="26"/>
      <c r="X8" s="35"/>
      <c r="Y8" s="26"/>
      <c r="Z8" s="29"/>
      <c r="AA8" s="30"/>
      <c r="AB8" s="36"/>
      <c r="AC8" s="37"/>
      <c r="AD8" s="38"/>
      <c r="AE8" s="29"/>
      <c r="AF8" s="39"/>
      <c r="AG8" s="40"/>
    </row>
    <row r="9" spans="3:34" x14ac:dyDescent="0.25">
      <c r="C9" s="19" t="s">
        <v>24</v>
      </c>
      <c r="D9" s="19"/>
      <c r="E9" s="41">
        <v>4259</v>
      </c>
      <c r="F9" s="42"/>
      <c r="G9" s="43">
        <v>2126</v>
      </c>
      <c r="H9" s="22"/>
      <c r="I9" s="41">
        <f>964+2500</f>
        <v>3464</v>
      </c>
      <c r="J9" s="44"/>
      <c r="K9" s="24">
        <v>4440</v>
      </c>
      <c r="L9" s="22"/>
      <c r="M9" s="24">
        <f>1000+300</f>
        <v>1300</v>
      </c>
      <c r="N9" s="24">
        <v>7542</v>
      </c>
      <c r="O9" s="26"/>
      <c r="P9" s="26"/>
      <c r="Q9" s="27">
        <v>400</v>
      </c>
      <c r="R9" s="28"/>
      <c r="S9" s="26">
        <v>0</v>
      </c>
      <c r="T9" s="29">
        <v>2050</v>
      </c>
      <c r="U9" s="27">
        <v>2622</v>
      </c>
      <c r="V9" s="28"/>
      <c r="W9" s="26">
        <v>0</v>
      </c>
      <c r="X9" s="27">
        <v>2329</v>
      </c>
      <c r="Y9" s="26">
        <v>0</v>
      </c>
      <c r="Z9" s="29">
        <v>5060</v>
      </c>
      <c r="AA9" s="30">
        <v>350</v>
      </c>
      <c r="AB9" s="29">
        <v>633</v>
      </c>
      <c r="AC9" s="27">
        <v>583</v>
      </c>
      <c r="AD9" s="30">
        <v>500</v>
      </c>
      <c r="AE9" s="29">
        <v>809</v>
      </c>
      <c r="AF9" s="28">
        <v>850</v>
      </c>
      <c r="AG9" s="24">
        <v>900</v>
      </c>
      <c r="AH9" t="s">
        <v>25</v>
      </c>
    </row>
    <row r="10" spans="3:34" x14ac:dyDescent="0.25">
      <c r="C10" s="19" t="s">
        <v>26</v>
      </c>
      <c r="D10" s="19"/>
      <c r="E10" s="41">
        <v>7082</v>
      </c>
      <c r="F10" s="42"/>
      <c r="G10" s="43">
        <v>9208</v>
      </c>
      <c r="H10" s="22"/>
      <c r="I10" s="45">
        <v>40700</v>
      </c>
      <c r="J10" s="46"/>
      <c r="K10" s="24">
        <v>47380</v>
      </c>
      <c r="L10" s="22"/>
      <c r="M10" s="24">
        <v>52500</v>
      </c>
      <c r="N10" s="24">
        <v>52500</v>
      </c>
      <c r="O10" s="26"/>
      <c r="P10" s="26">
        <v>52922</v>
      </c>
      <c r="Q10" s="27">
        <v>52922</v>
      </c>
      <c r="R10" s="28"/>
      <c r="S10" s="26">
        <v>90000</v>
      </c>
      <c r="T10" s="29">
        <v>90000</v>
      </c>
      <c r="U10" s="27">
        <v>90000</v>
      </c>
      <c r="V10" s="28"/>
      <c r="W10" s="26">
        <v>91770</v>
      </c>
      <c r="X10" s="27">
        <v>91770</v>
      </c>
      <c r="Y10" s="26">
        <v>130000</v>
      </c>
      <c r="Z10" s="29">
        <v>130000</v>
      </c>
      <c r="AA10" s="30">
        <v>100000</v>
      </c>
      <c r="AB10" s="29">
        <v>100000</v>
      </c>
      <c r="AC10" s="27">
        <v>100000</v>
      </c>
      <c r="AD10" s="30">
        <v>100000</v>
      </c>
      <c r="AE10" s="29">
        <v>75000</v>
      </c>
      <c r="AF10" s="28">
        <v>100000</v>
      </c>
      <c r="AG10" s="24">
        <v>140000</v>
      </c>
    </row>
    <row r="11" spans="3:34" x14ac:dyDescent="0.25">
      <c r="C11" s="19"/>
      <c r="D11" s="19"/>
      <c r="E11" s="24"/>
      <c r="F11" s="33"/>
      <c r="G11" s="24"/>
      <c r="H11" s="22"/>
      <c r="I11" s="24"/>
      <c r="J11" s="22"/>
      <c r="K11" s="24"/>
      <c r="L11" s="22"/>
      <c r="M11" s="24"/>
      <c r="N11" s="24"/>
      <c r="O11" s="26"/>
      <c r="P11" s="26"/>
      <c r="Q11" s="27"/>
      <c r="R11" s="28"/>
      <c r="S11" s="26"/>
      <c r="T11" s="29"/>
      <c r="U11" s="27"/>
      <c r="V11" s="28"/>
      <c r="W11" s="26"/>
      <c r="X11" s="37"/>
      <c r="Y11" s="26" t="s">
        <v>27</v>
      </c>
      <c r="Z11" s="29"/>
      <c r="AA11" s="30"/>
      <c r="AB11" s="36"/>
      <c r="AC11" s="37"/>
      <c r="AD11" s="38"/>
      <c r="AE11" s="29"/>
      <c r="AF11" s="39"/>
      <c r="AG11" s="19"/>
    </row>
    <row r="12" spans="3:34" x14ac:dyDescent="0.25">
      <c r="C12" s="19" t="s">
        <v>28</v>
      </c>
      <c r="D12" s="19"/>
      <c r="E12" s="24">
        <v>694</v>
      </c>
      <c r="F12" s="33"/>
      <c r="G12" s="24">
        <v>1040</v>
      </c>
      <c r="H12" s="22"/>
      <c r="I12" s="24">
        <v>1113</v>
      </c>
      <c r="J12" s="22"/>
      <c r="K12" s="24">
        <v>1599</v>
      </c>
      <c r="L12" s="22"/>
      <c r="M12" s="24">
        <v>2125</v>
      </c>
      <c r="N12" s="24">
        <v>2242</v>
      </c>
      <c r="O12" s="26"/>
      <c r="P12" s="26">
        <v>2125</v>
      </c>
      <c r="Q12" s="27">
        <v>2140</v>
      </c>
      <c r="R12" s="28"/>
      <c r="S12" s="26">
        <v>2125</v>
      </c>
      <c r="T12" s="29">
        <v>2088</v>
      </c>
      <c r="U12" s="27">
        <v>2141</v>
      </c>
      <c r="V12" s="28"/>
      <c r="W12" s="26">
        <v>2125</v>
      </c>
      <c r="X12" s="27">
        <v>2231</v>
      </c>
      <c r="Y12" s="26">
        <v>2584</v>
      </c>
      <c r="Z12" s="29">
        <v>2758</v>
      </c>
      <c r="AA12" s="30">
        <v>2550</v>
      </c>
      <c r="AB12" s="29">
        <v>2529</v>
      </c>
      <c r="AC12" s="27">
        <v>2564</v>
      </c>
      <c r="AD12" s="30">
        <v>2550</v>
      </c>
      <c r="AE12" s="29">
        <v>2399</v>
      </c>
      <c r="AF12" s="28">
        <v>2550</v>
      </c>
      <c r="AG12" s="24">
        <v>2550</v>
      </c>
    </row>
    <row r="13" spans="3:34" x14ac:dyDescent="0.25">
      <c r="C13" s="19"/>
      <c r="D13" s="19"/>
      <c r="E13" s="24"/>
      <c r="F13" s="33"/>
      <c r="G13" s="24"/>
      <c r="H13" s="22"/>
      <c r="I13" s="24"/>
      <c r="J13" s="22"/>
      <c r="K13" s="24"/>
      <c r="L13" s="22"/>
      <c r="M13" s="24"/>
      <c r="N13" s="24"/>
      <c r="O13" s="26"/>
      <c r="P13" s="26"/>
      <c r="Q13" s="27"/>
      <c r="R13" s="28"/>
      <c r="S13" s="26"/>
      <c r="T13" s="29"/>
      <c r="U13" s="27"/>
      <c r="V13" s="28"/>
      <c r="W13" s="26"/>
      <c r="X13" s="37"/>
      <c r="Y13" s="26"/>
      <c r="Z13" s="29"/>
      <c r="AA13" s="30"/>
      <c r="AB13" s="36"/>
      <c r="AC13" s="37"/>
      <c r="AD13" s="38"/>
      <c r="AE13" s="29"/>
      <c r="AF13" s="39"/>
      <c r="AG13" s="19"/>
    </row>
    <row r="14" spans="3:34" x14ac:dyDescent="0.25">
      <c r="C14" s="19" t="s">
        <v>29</v>
      </c>
      <c r="D14" s="19"/>
      <c r="E14" s="24"/>
      <c r="F14" s="33"/>
      <c r="G14" s="24"/>
      <c r="H14" s="22"/>
      <c r="I14" s="24">
        <v>400</v>
      </c>
      <c r="J14" s="22"/>
      <c r="K14" s="24">
        <v>655</v>
      </c>
      <c r="L14" s="22"/>
      <c r="M14" s="24">
        <v>350</v>
      </c>
      <c r="N14" s="24">
        <v>942</v>
      </c>
      <c r="O14" s="26"/>
      <c r="P14" s="26">
        <v>660</v>
      </c>
      <c r="Q14" s="27">
        <v>749</v>
      </c>
      <c r="R14" s="28"/>
      <c r="S14" s="26">
        <v>750</v>
      </c>
      <c r="T14" s="29">
        <v>1045</v>
      </c>
      <c r="U14" s="27">
        <v>1045</v>
      </c>
      <c r="V14" s="28"/>
      <c r="W14" s="26">
        <v>1435</v>
      </c>
      <c r="X14" s="27">
        <v>1240</v>
      </c>
      <c r="Y14" s="26">
        <v>1435</v>
      </c>
      <c r="Z14" s="29">
        <v>1490</v>
      </c>
      <c r="AA14" s="30">
        <v>1490</v>
      </c>
      <c r="AB14" s="29">
        <v>1695</v>
      </c>
      <c r="AC14" s="27">
        <v>1715</v>
      </c>
      <c r="AD14" s="30">
        <v>1490</v>
      </c>
      <c r="AE14" s="29">
        <v>1590</v>
      </c>
      <c r="AF14" s="28">
        <v>1590</v>
      </c>
      <c r="AG14" s="24">
        <v>1500</v>
      </c>
    </row>
    <row r="15" spans="3:34" x14ac:dyDescent="0.25">
      <c r="C15" s="19"/>
      <c r="D15" s="19"/>
      <c r="E15" s="24"/>
      <c r="F15" s="33"/>
      <c r="G15" s="24"/>
      <c r="H15" s="22"/>
      <c r="I15" s="24"/>
      <c r="J15" s="22"/>
      <c r="K15" s="24"/>
      <c r="L15" s="22"/>
      <c r="M15" s="24"/>
      <c r="N15" s="24"/>
      <c r="O15" s="26"/>
      <c r="P15" s="26"/>
      <c r="Q15" s="27"/>
      <c r="R15" s="28"/>
      <c r="S15" s="26"/>
      <c r="T15" s="29"/>
      <c r="U15" s="27"/>
      <c r="V15" s="28"/>
      <c r="W15" s="26"/>
      <c r="X15" s="37"/>
      <c r="Y15" s="26"/>
      <c r="Z15" s="29"/>
      <c r="AA15" s="30"/>
      <c r="AB15" s="36"/>
      <c r="AC15" s="37"/>
      <c r="AD15" s="38"/>
      <c r="AE15" s="29"/>
      <c r="AF15" s="39"/>
      <c r="AG15" s="19"/>
    </row>
    <row r="16" spans="3:34" x14ac:dyDescent="0.25">
      <c r="C16" s="19" t="s">
        <v>30</v>
      </c>
      <c r="D16" s="19"/>
      <c r="E16" s="24">
        <v>570</v>
      </c>
      <c r="F16" s="33"/>
      <c r="G16" s="24">
        <v>767</v>
      </c>
      <c r="H16" s="22"/>
      <c r="I16" s="24">
        <f>1500+1920+250+250+500</f>
        <v>4420</v>
      </c>
      <c r="J16" s="22"/>
      <c r="K16" s="24">
        <v>1040</v>
      </c>
      <c r="L16" s="22"/>
      <c r="M16" s="24">
        <v>500</v>
      </c>
      <c r="N16" s="24">
        <v>1579</v>
      </c>
      <c r="O16" s="26"/>
      <c r="P16" s="26">
        <v>500</v>
      </c>
      <c r="Q16" s="27">
        <v>7534</v>
      </c>
      <c r="R16" s="28"/>
      <c r="S16" s="26">
        <v>500</v>
      </c>
      <c r="T16" s="29">
        <v>532</v>
      </c>
      <c r="U16" s="27">
        <v>532</v>
      </c>
      <c r="V16" s="28"/>
      <c r="W16" s="26">
        <v>500</v>
      </c>
      <c r="X16" s="27">
        <v>1512</v>
      </c>
      <c r="Y16" s="26">
        <v>500</v>
      </c>
      <c r="Z16" s="29">
        <v>0</v>
      </c>
      <c r="AA16" s="30">
        <v>0</v>
      </c>
      <c r="AB16" s="36"/>
      <c r="AC16" s="37"/>
      <c r="AD16" s="30">
        <v>0</v>
      </c>
      <c r="AE16" s="29">
        <v>763</v>
      </c>
      <c r="AF16" s="28">
        <v>763</v>
      </c>
      <c r="AG16" s="19"/>
    </row>
    <row r="17" spans="3:34" x14ac:dyDescent="0.25">
      <c r="C17" s="19"/>
      <c r="D17" s="19"/>
      <c r="E17" s="24"/>
      <c r="F17" s="33"/>
      <c r="G17" s="24"/>
      <c r="H17" s="22"/>
      <c r="I17" s="24"/>
      <c r="J17" s="22"/>
      <c r="K17" s="24"/>
      <c r="L17" s="22"/>
      <c r="M17" s="24"/>
      <c r="N17" s="24"/>
      <c r="O17" s="26"/>
      <c r="P17" s="26"/>
      <c r="Q17" s="27"/>
      <c r="R17" s="28"/>
      <c r="S17" s="26"/>
      <c r="T17" s="29"/>
      <c r="U17" s="27"/>
      <c r="V17" s="28"/>
      <c r="W17" s="26"/>
      <c r="X17" s="37"/>
      <c r="Y17" s="26"/>
      <c r="Z17" s="29"/>
      <c r="AA17" s="30"/>
      <c r="AB17" s="36"/>
      <c r="AC17" s="37"/>
      <c r="AD17" s="30"/>
      <c r="AE17" s="29"/>
      <c r="AF17" s="39"/>
      <c r="AG17" s="19"/>
    </row>
    <row r="18" spans="3:34" x14ac:dyDescent="0.25">
      <c r="C18" s="19" t="s">
        <v>31</v>
      </c>
      <c r="D18" s="19"/>
      <c r="E18" s="24">
        <v>225</v>
      </c>
      <c r="F18" s="33"/>
      <c r="G18" s="24">
        <v>0</v>
      </c>
      <c r="H18" s="22"/>
      <c r="I18" s="24">
        <v>325</v>
      </c>
      <c r="J18" s="22"/>
      <c r="K18" s="24"/>
      <c r="L18" s="22"/>
      <c r="M18" s="24"/>
      <c r="N18" s="24"/>
      <c r="O18" s="26"/>
      <c r="P18" s="26"/>
      <c r="Q18" s="27"/>
      <c r="R18" s="28"/>
      <c r="S18" s="26"/>
      <c r="T18" s="29"/>
      <c r="U18" s="27"/>
      <c r="V18" s="28"/>
      <c r="W18" s="26"/>
      <c r="X18" s="27">
        <v>0</v>
      </c>
      <c r="Y18" s="26">
        <v>0</v>
      </c>
      <c r="Z18" s="29">
        <v>0</v>
      </c>
      <c r="AA18" s="30">
        <v>0</v>
      </c>
      <c r="AB18" s="36"/>
      <c r="AC18" s="37"/>
      <c r="AD18" s="30">
        <v>0</v>
      </c>
      <c r="AE18" s="29"/>
      <c r="AF18" s="39"/>
      <c r="AG18" s="19"/>
    </row>
    <row r="19" spans="3:34" x14ac:dyDescent="0.25">
      <c r="C19" s="19"/>
      <c r="D19" s="19"/>
      <c r="E19" s="24"/>
      <c r="F19" s="33"/>
      <c r="G19" s="24"/>
      <c r="H19" s="22"/>
      <c r="I19" s="24"/>
      <c r="J19" s="22"/>
      <c r="K19" s="24"/>
      <c r="L19" s="22"/>
      <c r="M19" s="24"/>
      <c r="N19" s="24"/>
      <c r="O19" s="26"/>
      <c r="P19" s="26"/>
      <c r="Q19" s="27"/>
      <c r="R19" s="28"/>
      <c r="S19" s="26"/>
      <c r="T19" s="29"/>
      <c r="U19" s="27"/>
      <c r="V19" s="28"/>
      <c r="W19" s="26"/>
      <c r="X19" s="37"/>
      <c r="Y19" s="26"/>
      <c r="Z19" s="29"/>
      <c r="AA19" s="30"/>
      <c r="AB19" s="36"/>
      <c r="AC19" s="37"/>
      <c r="AD19" s="30"/>
      <c r="AE19" s="29"/>
      <c r="AF19" s="39"/>
      <c r="AG19" s="19"/>
    </row>
    <row r="20" spans="3:34" x14ac:dyDescent="0.25">
      <c r="C20" s="19" t="s">
        <v>32</v>
      </c>
      <c r="D20" s="19"/>
      <c r="E20" s="24">
        <v>358</v>
      </c>
      <c r="F20" s="33"/>
      <c r="G20" s="24">
        <v>654</v>
      </c>
      <c r="H20" s="22"/>
      <c r="I20" s="24">
        <v>900</v>
      </c>
      <c r="J20" s="22"/>
      <c r="K20" s="25">
        <v>2583</v>
      </c>
      <c r="L20" s="48"/>
      <c r="M20" s="25">
        <v>4800</v>
      </c>
      <c r="N20" s="25">
        <v>4783</v>
      </c>
      <c r="O20" s="49"/>
      <c r="P20" s="26">
        <v>3200</v>
      </c>
      <c r="Q20" s="50">
        <v>3190</v>
      </c>
      <c r="R20" s="51"/>
      <c r="S20" s="49">
        <v>2300</v>
      </c>
      <c r="T20" s="29">
        <v>2154</v>
      </c>
      <c r="U20" s="27">
        <v>2154</v>
      </c>
      <c r="V20" s="28"/>
      <c r="W20" s="52">
        <v>1600</v>
      </c>
      <c r="X20" s="27">
        <v>1955</v>
      </c>
      <c r="Y20" s="52">
        <v>2500</v>
      </c>
      <c r="Z20" s="53">
        <v>2526</v>
      </c>
      <c r="AA20" s="54">
        <v>7962</v>
      </c>
      <c r="AB20" s="53">
        <v>7962</v>
      </c>
      <c r="AC20" s="55">
        <v>7962</v>
      </c>
      <c r="AD20" s="54">
        <v>9750</v>
      </c>
      <c r="AE20" s="53">
        <v>9750</v>
      </c>
      <c r="AF20" s="56">
        <v>9750</v>
      </c>
      <c r="AG20" s="57">
        <v>5000</v>
      </c>
    </row>
    <row r="21" spans="3:34" x14ac:dyDescent="0.25">
      <c r="C21" s="19"/>
      <c r="D21" s="19"/>
      <c r="E21" s="24"/>
      <c r="F21" s="33"/>
      <c r="G21" s="24"/>
      <c r="H21" s="22"/>
      <c r="I21" s="24"/>
      <c r="J21" s="22"/>
      <c r="K21" s="24"/>
      <c r="L21" s="47"/>
      <c r="M21" s="24"/>
      <c r="N21" s="24"/>
      <c r="O21" s="26"/>
      <c r="P21" s="26"/>
      <c r="Q21" s="27"/>
      <c r="R21" s="28"/>
      <c r="S21" s="26"/>
      <c r="T21" s="29"/>
      <c r="U21" s="27"/>
      <c r="V21" s="28"/>
      <c r="W21" s="26"/>
      <c r="X21" s="37"/>
      <c r="Y21" s="26"/>
      <c r="Z21" s="29"/>
      <c r="AA21" s="30"/>
      <c r="AB21" s="36"/>
      <c r="AC21" s="37"/>
      <c r="AD21" s="30"/>
      <c r="AE21" s="29"/>
      <c r="AF21" s="39"/>
      <c r="AG21" s="19"/>
    </row>
    <row r="22" spans="3:34" x14ac:dyDescent="0.25">
      <c r="C22" s="19" t="s">
        <v>33</v>
      </c>
      <c r="D22" s="19"/>
      <c r="E22" s="24"/>
      <c r="F22" s="33"/>
      <c r="G22" s="24"/>
      <c r="H22" s="22"/>
      <c r="I22" s="24">
        <v>5146</v>
      </c>
      <c r="J22" s="22"/>
      <c r="K22" s="25">
        <v>5356</v>
      </c>
      <c r="L22" s="48"/>
      <c r="M22" s="24">
        <f>43*126</f>
        <v>5418</v>
      </c>
      <c r="N22" s="24">
        <v>5458</v>
      </c>
      <c r="O22" s="26"/>
      <c r="P22" s="26">
        <v>5900</v>
      </c>
      <c r="Q22" s="27">
        <v>6030</v>
      </c>
      <c r="R22" s="28"/>
      <c r="S22" s="26">
        <v>5900</v>
      </c>
      <c r="T22" s="29">
        <v>5826</v>
      </c>
      <c r="U22" s="27">
        <v>6036</v>
      </c>
      <c r="V22" s="28"/>
      <c r="W22" s="26">
        <v>6000</v>
      </c>
      <c r="X22" s="27">
        <v>5979</v>
      </c>
      <c r="Y22" s="26">
        <v>6358</v>
      </c>
      <c r="Z22" s="29">
        <v>6271</v>
      </c>
      <c r="AA22" s="30">
        <v>6358</v>
      </c>
      <c r="AB22" s="29">
        <v>6401</v>
      </c>
      <c r="AC22" s="27">
        <v>6460</v>
      </c>
      <c r="AD22" s="30">
        <v>6358</v>
      </c>
      <c r="AE22" s="29">
        <v>6272</v>
      </c>
      <c r="AF22" s="28">
        <v>6358</v>
      </c>
      <c r="AG22" s="24">
        <v>6358</v>
      </c>
    </row>
    <row r="23" spans="3:34" x14ac:dyDescent="0.25">
      <c r="C23" s="40"/>
      <c r="D23" s="40"/>
      <c r="E23" s="58"/>
      <c r="F23" s="1"/>
      <c r="G23" s="58"/>
      <c r="H23" s="1"/>
      <c r="I23" s="58"/>
      <c r="J23" s="1"/>
      <c r="K23" s="59"/>
      <c r="L23" s="60"/>
      <c r="M23" s="58"/>
      <c r="N23" s="58"/>
      <c r="O23" s="61"/>
      <c r="P23" s="61"/>
      <c r="Q23" s="62"/>
      <c r="R23" s="63"/>
      <c r="S23" s="61"/>
      <c r="T23" s="64"/>
      <c r="U23" s="63"/>
      <c r="V23" s="63"/>
      <c r="W23" s="65"/>
      <c r="X23" s="66"/>
      <c r="Y23" s="65"/>
      <c r="Z23" s="67"/>
      <c r="AA23" s="30"/>
      <c r="AB23" s="36"/>
      <c r="AC23" s="37"/>
      <c r="AD23" s="30"/>
      <c r="AE23" s="29"/>
      <c r="AF23" s="39"/>
      <c r="AG23" s="19"/>
    </row>
    <row r="24" spans="3:34" x14ac:dyDescent="0.25">
      <c r="C24" s="40" t="s">
        <v>34</v>
      </c>
      <c r="D24" s="19"/>
      <c r="E24" s="32"/>
      <c r="F24" s="68"/>
      <c r="G24" s="32"/>
      <c r="H24" s="68"/>
      <c r="I24" s="32"/>
      <c r="J24" s="68"/>
      <c r="K24" s="69"/>
      <c r="L24" s="70"/>
      <c r="M24" s="32"/>
      <c r="N24" s="32"/>
      <c r="O24" s="65"/>
      <c r="P24" s="65"/>
      <c r="Q24" s="27"/>
      <c r="R24" s="71"/>
      <c r="S24" s="65"/>
      <c r="T24" s="67"/>
      <c r="U24" s="71"/>
      <c r="V24" s="71"/>
      <c r="W24" s="65"/>
      <c r="X24" s="66"/>
      <c r="Y24" s="65"/>
      <c r="Z24" s="29"/>
      <c r="AA24" s="30">
        <f>50*52</f>
        <v>2600</v>
      </c>
      <c r="AB24" s="29">
        <v>1294</v>
      </c>
      <c r="AC24" s="27">
        <v>1827</v>
      </c>
      <c r="AD24" s="30">
        <v>2600</v>
      </c>
      <c r="AE24" s="29">
        <v>6477</v>
      </c>
      <c r="AF24" s="28">
        <v>9000</v>
      </c>
      <c r="AG24" s="24">
        <v>8500</v>
      </c>
      <c r="AH24" t="s">
        <v>35</v>
      </c>
    </row>
    <row r="25" spans="3:34" ht="15.75" thickBot="1" x14ac:dyDescent="0.3">
      <c r="C25" s="72"/>
      <c r="D25" s="40"/>
      <c r="E25" s="58"/>
      <c r="F25" s="1"/>
      <c r="G25" s="58"/>
      <c r="H25" s="1"/>
      <c r="I25" s="58"/>
      <c r="J25" s="1"/>
      <c r="K25" s="58"/>
      <c r="L25" s="73"/>
      <c r="M25" s="74"/>
      <c r="N25" s="74"/>
      <c r="O25" s="61"/>
      <c r="P25" s="61"/>
      <c r="Q25" s="75"/>
      <c r="R25" s="76"/>
      <c r="S25" s="77"/>
      <c r="T25" s="78"/>
      <c r="U25" s="76"/>
      <c r="V25" s="63"/>
      <c r="W25" s="61"/>
      <c r="X25" s="35"/>
      <c r="Y25" s="61"/>
      <c r="Z25" s="78"/>
      <c r="AA25" s="79"/>
      <c r="AB25" s="80"/>
      <c r="AC25" s="81"/>
      <c r="AD25" s="82"/>
      <c r="AE25" s="78"/>
      <c r="AF25" s="83"/>
      <c r="AG25" s="72"/>
    </row>
    <row r="26" spans="3:34" ht="15.75" thickBot="1" x14ac:dyDescent="0.3">
      <c r="C26" s="84" t="s">
        <v>36</v>
      </c>
      <c r="D26" s="85"/>
      <c r="E26" s="86">
        <f>SUM(E9:E20)</f>
        <v>13188</v>
      </c>
      <c r="F26" s="87"/>
      <c r="G26" s="86">
        <f>SUM(G9:G22)</f>
        <v>13795</v>
      </c>
      <c r="H26" s="88"/>
      <c r="I26" s="86">
        <f>SUM(I9:I22)</f>
        <v>56468</v>
      </c>
      <c r="J26" s="89"/>
      <c r="K26" s="90">
        <f>SUM(K9:K22)</f>
        <v>63053</v>
      </c>
      <c r="L26" s="91"/>
      <c r="M26" s="90">
        <f>SUM(M9:M22)</f>
        <v>66993</v>
      </c>
      <c r="N26" s="90">
        <f>SUM(N9:N22)</f>
        <v>75046</v>
      </c>
      <c r="O26" s="92"/>
      <c r="P26" s="92">
        <f>SUM(P9:P22)</f>
        <v>65307</v>
      </c>
      <c r="Q26" s="75">
        <f>SUM(Q9:Q22)</f>
        <v>72965</v>
      </c>
      <c r="R26" s="76"/>
      <c r="S26" s="92">
        <f>SUM(S9:S22)</f>
        <v>101575</v>
      </c>
      <c r="T26" s="93">
        <f>SUM(T9:T22)</f>
        <v>103695</v>
      </c>
      <c r="U26" s="91">
        <f>SUM(U9:U22)</f>
        <v>104530</v>
      </c>
      <c r="V26" s="90"/>
      <c r="W26" s="92">
        <f>SUM(W9:W22)</f>
        <v>103430</v>
      </c>
      <c r="X26" s="94">
        <f>SUM(X9:X22)</f>
        <v>107016</v>
      </c>
      <c r="Y26" s="90">
        <f>SUM(Y9:Y22)</f>
        <v>143377</v>
      </c>
      <c r="Z26" s="90">
        <f t="shared" ref="Z26" si="0">SUM(Z9:Z22)</f>
        <v>148105</v>
      </c>
      <c r="AA26" s="90">
        <f>SUM(AA9:AA24)</f>
        <v>121310</v>
      </c>
      <c r="AB26" s="90">
        <f>SUM(AB9:AB24)</f>
        <v>120514</v>
      </c>
      <c r="AC26" s="90">
        <f>SUM(AC9:AC24)</f>
        <v>121111</v>
      </c>
      <c r="AD26" s="95">
        <f>SUM(AD9:AD24)</f>
        <v>123248</v>
      </c>
      <c r="AE26" s="91">
        <f t="shared" ref="AE26:AG26" si="1">SUM(AE9:AE24)</f>
        <v>103060</v>
      </c>
      <c r="AF26" s="90">
        <f t="shared" si="1"/>
        <v>130861</v>
      </c>
      <c r="AG26" s="90">
        <f t="shared" si="1"/>
        <v>164808</v>
      </c>
    </row>
    <row r="27" spans="3:34" x14ac:dyDescent="0.25">
      <c r="E27" s="96"/>
      <c r="F27" s="1"/>
      <c r="G27" s="96"/>
      <c r="H27" s="1"/>
      <c r="I27" s="96"/>
      <c r="J27" s="96"/>
      <c r="K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Y27" s="1"/>
      <c r="Z27" s="1"/>
      <c r="AA27" s="1"/>
      <c r="AE27" s="1"/>
    </row>
    <row r="28" spans="3:34" ht="15.75" thickBot="1" x14ac:dyDescent="0.3">
      <c r="D28" s="97"/>
      <c r="E28" s="96"/>
      <c r="F28" s="98"/>
      <c r="G28" s="96"/>
      <c r="H28" s="98"/>
      <c r="I28" s="96"/>
      <c r="J28" s="99"/>
      <c r="K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Y28" s="1"/>
      <c r="Z28" s="1"/>
      <c r="AA28" s="1"/>
      <c r="AE28" s="1"/>
    </row>
    <row r="29" spans="3:34" ht="15.75" thickTop="1" x14ac:dyDescent="0.25">
      <c r="C29" s="100" t="s">
        <v>37</v>
      </c>
      <c r="D29" s="101"/>
      <c r="E29" s="12" t="s">
        <v>6</v>
      </c>
      <c r="F29" s="21"/>
      <c r="G29" s="12" t="s">
        <v>7</v>
      </c>
      <c r="H29" s="102"/>
      <c r="I29" s="12" t="s">
        <v>8</v>
      </c>
      <c r="J29" s="103"/>
      <c r="K29" s="12" t="s">
        <v>9</v>
      </c>
      <c r="L29" s="104"/>
      <c r="M29" s="214" t="s">
        <v>10</v>
      </c>
      <c r="N29" s="215"/>
      <c r="O29" s="105"/>
      <c r="P29" s="211" t="s">
        <v>11</v>
      </c>
      <c r="Q29" s="213"/>
      <c r="R29" s="15"/>
      <c r="S29" s="216" t="s">
        <v>12</v>
      </c>
      <c r="T29" s="217"/>
      <c r="U29" s="218"/>
      <c r="V29" s="16"/>
      <c r="W29" s="211" t="s">
        <v>13</v>
      </c>
      <c r="X29" s="213"/>
      <c r="Y29" s="211" t="s">
        <v>14</v>
      </c>
      <c r="Z29" s="212"/>
      <c r="AA29" s="211">
        <v>2024</v>
      </c>
      <c r="AB29" s="212"/>
      <c r="AC29" s="213"/>
      <c r="AD29" s="216" t="s">
        <v>16</v>
      </c>
      <c r="AE29" s="217"/>
      <c r="AF29" s="218"/>
      <c r="AG29" s="106" t="s">
        <v>4</v>
      </c>
    </row>
    <row r="30" spans="3:34" x14ac:dyDescent="0.25">
      <c r="C30" s="40"/>
      <c r="D30" s="107"/>
      <c r="E30" s="32"/>
      <c r="F30" s="108"/>
      <c r="G30" s="32"/>
      <c r="H30" s="68"/>
      <c r="I30" s="32"/>
      <c r="J30" s="68"/>
      <c r="K30" s="24" t="s">
        <v>18</v>
      </c>
      <c r="L30" s="109"/>
      <c r="M30" s="49" t="s">
        <v>19</v>
      </c>
      <c r="N30" s="66" t="s">
        <v>18</v>
      </c>
      <c r="O30" s="68"/>
      <c r="P30" s="26" t="s">
        <v>19</v>
      </c>
      <c r="Q30" s="27" t="s">
        <v>18</v>
      </c>
      <c r="R30" s="28"/>
      <c r="S30" s="26" t="s">
        <v>19</v>
      </c>
      <c r="T30" s="29" t="s">
        <v>20</v>
      </c>
      <c r="U30" s="28" t="s">
        <v>18</v>
      </c>
      <c r="V30" s="28"/>
      <c r="W30" s="26" t="s">
        <v>19</v>
      </c>
      <c r="X30" s="27" t="s">
        <v>18</v>
      </c>
      <c r="Y30" s="30" t="s">
        <v>19</v>
      </c>
      <c r="Z30" s="29" t="s">
        <v>18</v>
      </c>
      <c r="AA30" s="30" t="s">
        <v>19</v>
      </c>
      <c r="AB30" s="29" t="s">
        <v>21</v>
      </c>
      <c r="AC30" s="27" t="s">
        <v>38</v>
      </c>
      <c r="AD30" s="30" t="s">
        <v>19</v>
      </c>
      <c r="AE30" s="110">
        <v>45615</v>
      </c>
      <c r="AF30" s="27" t="s">
        <v>22</v>
      </c>
      <c r="AG30" s="32" t="s">
        <v>23</v>
      </c>
    </row>
    <row r="31" spans="3:34" x14ac:dyDescent="0.25">
      <c r="C31" s="19" t="s">
        <v>39</v>
      </c>
      <c r="D31" s="47"/>
      <c r="E31" s="43">
        <v>3520</v>
      </c>
      <c r="F31" s="111"/>
      <c r="G31" s="24">
        <v>4534</v>
      </c>
      <c r="H31" s="22"/>
      <c r="I31" s="24">
        <v>13471</v>
      </c>
      <c r="J31" s="22"/>
      <c r="K31" s="112">
        <v>17263</v>
      </c>
      <c r="L31" s="28"/>
      <c r="M31" s="26">
        <f>325+16255</f>
        <v>16580</v>
      </c>
      <c r="N31" s="27">
        <v>17311</v>
      </c>
      <c r="O31" s="22"/>
      <c r="P31" s="26">
        <f>(16.6*20)*52</f>
        <v>17264</v>
      </c>
      <c r="Q31" s="27">
        <v>17568</v>
      </c>
      <c r="R31" s="28"/>
      <c r="S31" s="26">
        <v>20475</v>
      </c>
      <c r="T31" s="29">
        <v>14322</v>
      </c>
      <c r="U31" s="27">
        <f>17474.42+1492.2+1294.38</f>
        <v>20261</v>
      </c>
      <c r="V31" s="28"/>
      <c r="W31" s="26">
        <v>21000</v>
      </c>
      <c r="X31" s="27">
        <f>19114+1286+1211</f>
        <v>21611</v>
      </c>
      <c r="Y31" s="30">
        <v>25000</v>
      </c>
      <c r="Z31" s="113">
        <f>20037+2226+1627</f>
        <v>23890</v>
      </c>
      <c r="AA31" s="30">
        <v>30000</v>
      </c>
      <c r="AB31" s="29">
        <v>23587</v>
      </c>
      <c r="AC31" s="27">
        <v>27184</v>
      </c>
      <c r="AD31" s="30">
        <v>34000</v>
      </c>
      <c r="AE31" s="114">
        <v>19519</v>
      </c>
      <c r="AF31" s="66">
        <v>33400</v>
      </c>
      <c r="AG31" s="32">
        <v>40000</v>
      </c>
    </row>
    <row r="32" spans="3:34" x14ac:dyDescent="0.25">
      <c r="C32" s="19" t="s">
        <v>40</v>
      </c>
      <c r="D32" s="47"/>
      <c r="E32" s="43"/>
      <c r="F32" s="111"/>
      <c r="G32" s="24">
        <v>551</v>
      </c>
      <c r="H32" s="22"/>
      <c r="I32" s="24">
        <v>1679</v>
      </c>
      <c r="J32" s="22"/>
      <c r="K32" s="24"/>
      <c r="L32" s="28"/>
      <c r="M32" s="26">
        <v>1100</v>
      </c>
      <c r="N32" s="27">
        <v>0</v>
      </c>
      <c r="O32" s="22"/>
      <c r="P32" s="26">
        <v>1100</v>
      </c>
      <c r="Q32" s="27">
        <v>0</v>
      </c>
      <c r="R32" s="28"/>
      <c r="S32" s="26">
        <v>1100</v>
      </c>
      <c r="T32" s="115">
        <v>790</v>
      </c>
      <c r="U32" s="27">
        <v>1588</v>
      </c>
      <c r="V32" s="28"/>
      <c r="W32" s="116">
        <f>0.06*W31</f>
        <v>1260</v>
      </c>
      <c r="X32" s="27">
        <v>1346</v>
      </c>
      <c r="Y32" s="117">
        <f>(9/100)*Y31</f>
        <v>2250</v>
      </c>
      <c r="Z32" s="118">
        <v>2168</v>
      </c>
      <c r="AA32" s="30">
        <v>3000</v>
      </c>
      <c r="AB32" s="29">
        <v>3659</v>
      </c>
      <c r="AC32" s="27">
        <v>3569</v>
      </c>
      <c r="AD32" s="30">
        <v>3400</v>
      </c>
      <c r="AE32" s="119">
        <v>2177</v>
      </c>
      <c r="AF32" s="27">
        <v>3400</v>
      </c>
      <c r="AG32" s="24">
        <v>4500</v>
      </c>
    </row>
    <row r="33" spans="3:34" x14ac:dyDescent="0.25">
      <c r="C33" s="19" t="s">
        <v>41</v>
      </c>
      <c r="D33" s="47"/>
      <c r="E33" s="43"/>
      <c r="F33" s="111"/>
      <c r="G33" s="24">
        <v>25</v>
      </c>
      <c r="H33" s="22"/>
      <c r="I33" s="24">
        <v>316</v>
      </c>
      <c r="J33" s="22"/>
      <c r="K33" s="24">
        <v>479</v>
      </c>
      <c r="L33" s="28"/>
      <c r="M33" s="117">
        <f>(4/100)*16580</f>
        <v>663.2</v>
      </c>
      <c r="N33" s="28">
        <v>663</v>
      </c>
      <c r="O33" s="22"/>
      <c r="P33" s="26">
        <v>863</v>
      </c>
      <c r="Q33" s="27">
        <v>922</v>
      </c>
      <c r="R33" s="28"/>
      <c r="S33" s="116">
        <f>(5/100)*S31</f>
        <v>1023.75</v>
      </c>
      <c r="T33" s="29">
        <v>810</v>
      </c>
      <c r="U33" s="27">
        <v>970</v>
      </c>
      <c r="V33" s="28"/>
      <c r="W33" s="116">
        <f>0.05*W31</f>
        <v>1050</v>
      </c>
      <c r="X33" s="27">
        <v>1111</v>
      </c>
      <c r="Y33" s="117">
        <f>0.06*Y31</f>
        <v>1500</v>
      </c>
      <c r="Z33" s="113">
        <v>1318</v>
      </c>
      <c r="AA33" s="30">
        <f>0.05*AA31</f>
        <v>1500</v>
      </c>
      <c r="AB33" s="29">
        <v>1237</v>
      </c>
      <c r="AC33" s="27">
        <v>1347</v>
      </c>
      <c r="AD33" s="30">
        <v>1700</v>
      </c>
      <c r="AE33" s="119">
        <v>2250</v>
      </c>
      <c r="AF33" s="27">
        <f>0.14*AF31</f>
        <v>4676</v>
      </c>
      <c r="AG33" s="24">
        <f>0.14*AG31</f>
        <v>5600.0000000000009</v>
      </c>
    </row>
    <row r="34" spans="3:34" x14ac:dyDescent="0.25">
      <c r="C34" s="19" t="s">
        <v>42</v>
      </c>
      <c r="D34" s="47"/>
      <c r="E34" s="43"/>
      <c r="F34" s="111"/>
      <c r="G34" s="24">
        <v>120</v>
      </c>
      <c r="H34" s="22"/>
      <c r="I34" s="25">
        <f>120*12</f>
        <v>1440</v>
      </c>
      <c r="J34" s="48"/>
      <c r="K34" s="24">
        <v>1440</v>
      </c>
      <c r="L34" s="28"/>
      <c r="M34" s="26">
        <v>1440</v>
      </c>
      <c r="N34" s="27">
        <v>1380</v>
      </c>
      <c r="O34" s="22"/>
      <c r="P34" s="26">
        <v>1200</v>
      </c>
      <c r="Q34" s="27">
        <v>1200</v>
      </c>
      <c r="R34" s="28"/>
      <c r="S34" s="26">
        <v>1200</v>
      </c>
      <c r="T34" s="29">
        <v>900</v>
      </c>
      <c r="U34" s="27">
        <v>1200</v>
      </c>
      <c r="V34" s="28"/>
      <c r="W34" s="26">
        <v>1200</v>
      </c>
      <c r="X34" s="27">
        <v>1200</v>
      </c>
      <c r="Y34" s="30">
        <v>14000</v>
      </c>
      <c r="Z34" s="29">
        <v>19456</v>
      </c>
      <c r="AA34" s="30">
        <v>500</v>
      </c>
      <c r="AB34" s="29">
        <v>137</v>
      </c>
      <c r="AC34" s="27">
        <v>407</v>
      </c>
      <c r="AD34" s="30">
        <v>7500</v>
      </c>
      <c r="AE34" s="119">
        <v>7624</v>
      </c>
      <c r="AF34" s="27">
        <v>7900</v>
      </c>
      <c r="AG34" s="24">
        <v>300</v>
      </c>
    </row>
    <row r="35" spans="3:34" x14ac:dyDescent="0.25">
      <c r="C35" s="19" t="s">
        <v>43</v>
      </c>
      <c r="D35" s="47"/>
      <c r="E35" s="43"/>
      <c r="F35" s="111"/>
      <c r="G35" s="24">
        <v>486</v>
      </c>
      <c r="H35" s="22"/>
      <c r="I35" s="24">
        <v>106</v>
      </c>
      <c r="J35" s="22"/>
      <c r="K35" s="24">
        <v>159</v>
      </c>
      <c r="L35" s="28"/>
      <c r="M35" s="26">
        <v>150</v>
      </c>
      <c r="N35" s="27">
        <v>78</v>
      </c>
      <c r="O35" s="22"/>
      <c r="P35" s="26">
        <v>250</v>
      </c>
      <c r="Q35" s="27">
        <v>0</v>
      </c>
      <c r="R35" s="28"/>
      <c r="S35" s="26">
        <v>500</v>
      </c>
      <c r="T35" s="29">
        <v>675</v>
      </c>
      <c r="U35" s="27">
        <v>675</v>
      </c>
      <c r="V35" s="28"/>
      <c r="W35" s="26">
        <v>750</v>
      </c>
      <c r="X35" s="27">
        <v>1181</v>
      </c>
      <c r="Y35" s="30">
        <v>750</v>
      </c>
      <c r="Z35" s="64">
        <v>500</v>
      </c>
      <c r="AA35" s="30">
        <v>850</v>
      </c>
      <c r="AB35" s="29">
        <v>23</v>
      </c>
      <c r="AC35" s="27">
        <v>23</v>
      </c>
      <c r="AD35" s="30">
        <v>300</v>
      </c>
      <c r="AE35" s="119"/>
      <c r="AF35" s="27">
        <v>100</v>
      </c>
      <c r="AG35" s="24">
        <v>300</v>
      </c>
    </row>
    <row r="36" spans="3:34" x14ac:dyDescent="0.25">
      <c r="C36" s="19" t="s">
        <v>44</v>
      </c>
      <c r="D36" s="47"/>
      <c r="E36" s="43"/>
      <c r="F36" s="111"/>
      <c r="G36" s="24">
        <v>84</v>
      </c>
      <c r="H36" s="22"/>
      <c r="I36" s="25"/>
      <c r="J36" s="48"/>
      <c r="K36" s="24">
        <v>484</v>
      </c>
      <c r="L36" s="28"/>
      <c r="M36" s="26">
        <v>200</v>
      </c>
      <c r="N36" s="27">
        <v>240</v>
      </c>
      <c r="O36" s="22"/>
      <c r="P36" s="26">
        <v>280</v>
      </c>
      <c r="Q36" s="27">
        <v>0</v>
      </c>
      <c r="R36" s="28"/>
      <c r="S36" s="26">
        <v>320</v>
      </c>
      <c r="T36" s="29">
        <v>0</v>
      </c>
      <c r="U36" s="27">
        <v>0</v>
      </c>
      <c r="V36" s="28"/>
      <c r="W36" s="26">
        <v>320</v>
      </c>
      <c r="X36" s="27">
        <v>720</v>
      </c>
      <c r="Y36" s="30">
        <v>320</v>
      </c>
      <c r="Z36" s="29">
        <v>0</v>
      </c>
      <c r="AA36" s="30">
        <v>320</v>
      </c>
      <c r="AB36" s="29">
        <v>0</v>
      </c>
      <c r="AC36" s="27">
        <v>0</v>
      </c>
      <c r="AD36" s="30">
        <v>350</v>
      </c>
      <c r="AE36" s="120"/>
      <c r="AF36" s="27">
        <v>350</v>
      </c>
      <c r="AG36" s="24">
        <v>350</v>
      </c>
    </row>
    <row r="37" spans="3:34" x14ac:dyDescent="0.25">
      <c r="C37" s="19" t="s">
        <v>45</v>
      </c>
      <c r="D37" s="47"/>
      <c r="E37" s="43"/>
      <c r="F37" s="111"/>
      <c r="G37" s="24"/>
      <c r="H37" s="22"/>
      <c r="I37" s="25">
        <v>340</v>
      </c>
      <c r="J37" s="48"/>
      <c r="K37" s="24">
        <v>299</v>
      </c>
      <c r="L37" s="28"/>
      <c r="M37" s="26">
        <f>25*12</f>
        <v>300</v>
      </c>
      <c r="N37" s="27">
        <v>321</v>
      </c>
      <c r="O37" s="22"/>
      <c r="P37" s="26">
        <f>30*12</f>
        <v>360</v>
      </c>
      <c r="Q37" s="27">
        <v>328</v>
      </c>
      <c r="R37" s="28"/>
      <c r="S37" s="26">
        <v>350</v>
      </c>
      <c r="T37" s="29">
        <v>240</v>
      </c>
      <c r="U37" s="27">
        <v>319</v>
      </c>
      <c r="V37" s="28"/>
      <c r="W37" s="26">
        <v>360</v>
      </c>
      <c r="X37" s="27">
        <v>325</v>
      </c>
      <c r="Y37" s="30">
        <v>420</v>
      </c>
      <c r="Z37" s="64">
        <v>753</v>
      </c>
      <c r="AA37" s="30">
        <f>14*12</f>
        <v>168</v>
      </c>
      <c r="AB37" s="29">
        <v>154</v>
      </c>
      <c r="AC37" s="27">
        <v>168</v>
      </c>
      <c r="AD37" s="30">
        <v>200</v>
      </c>
      <c r="AE37" s="119">
        <v>127</v>
      </c>
      <c r="AF37" s="27">
        <v>200</v>
      </c>
      <c r="AG37" s="24">
        <v>250</v>
      </c>
    </row>
    <row r="38" spans="3:34" x14ac:dyDescent="0.25">
      <c r="C38" s="19" t="s">
        <v>46</v>
      </c>
      <c r="D38" s="47"/>
      <c r="E38" s="43"/>
      <c r="F38" s="111"/>
      <c r="G38" s="24"/>
      <c r="H38" s="22"/>
      <c r="I38" s="25">
        <v>101</v>
      </c>
      <c r="J38" s="48"/>
      <c r="K38" s="24">
        <v>121</v>
      </c>
      <c r="L38" s="28"/>
      <c r="M38" s="26">
        <v>120</v>
      </c>
      <c r="N38" s="27">
        <v>145</v>
      </c>
      <c r="O38" s="22"/>
      <c r="P38" s="26">
        <v>120</v>
      </c>
      <c r="Q38" s="27">
        <v>102</v>
      </c>
      <c r="R38" s="28"/>
      <c r="S38" s="26">
        <v>120</v>
      </c>
      <c r="T38" s="29">
        <v>90</v>
      </c>
      <c r="U38" s="27">
        <v>165</v>
      </c>
      <c r="V38" s="28"/>
      <c r="W38" s="26">
        <v>120</v>
      </c>
      <c r="X38" s="27">
        <v>165</v>
      </c>
      <c r="Y38" s="30">
        <v>230</v>
      </c>
      <c r="Z38" s="29">
        <v>132</v>
      </c>
      <c r="AA38" s="30">
        <v>200</v>
      </c>
      <c r="AB38" s="29">
        <v>220</v>
      </c>
      <c r="AC38" s="27">
        <v>252</v>
      </c>
      <c r="AD38" s="30">
        <v>290</v>
      </c>
      <c r="AE38" s="119">
        <v>240</v>
      </c>
      <c r="AF38" s="27">
        <v>290</v>
      </c>
      <c r="AG38" s="24">
        <v>350</v>
      </c>
    </row>
    <row r="39" spans="3:34" x14ac:dyDescent="0.25">
      <c r="C39" s="19"/>
      <c r="D39" s="47"/>
      <c r="E39" s="43"/>
      <c r="F39" s="111"/>
      <c r="G39" s="24"/>
      <c r="H39" s="22"/>
      <c r="I39" s="24"/>
      <c r="J39" s="22"/>
      <c r="K39" s="24"/>
      <c r="L39" s="28"/>
      <c r="M39" s="26"/>
      <c r="N39" s="27"/>
      <c r="O39" s="68"/>
      <c r="P39" s="65"/>
      <c r="Q39" s="27"/>
      <c r="R39" s="28"/>
      <c r="S39" s="26"/>
      <c r="T39" s="29"/>
      <c r="U39" s="27"/>
      <c r="V39" s="28"/>
      <c r="W39" s="26"/>
      <c r="X39" s="37"/>
      <c r="Y39" s="30"/>
      <c r="Z39" s="29"/>
      <c r="AA39" s="30"/>
      <c r="AB39" s="29"/>
      <c r="AC39" s="27"/>
      <c r="AD39" s="38"/>
      <c r="AE39" s="121"/>
      <c r="AF39" s="122"/>
      <c r="AG39" s="19"/>
    </row>
    <row r="40" spans="3:34" x14ac:dyDescent="0.25">
      <c r="C40" s="123" t="s">
        <v>47</v>
      </c>
      <c r="D40" s="34"/>
      <c r="E40" s="124">
        <v>2179</v>
      </c>
      <c r="F40" s="125"/>
      <c r="G40" s="126">
        <v>3330</v>
      </c>
      <c r="H40" s="127"/>
      <c r="I40" s="128">
        <v>3416</v>
      </c>
      <c r="J40" s="129"/>
      <c r="K40" s="126">
        <v>2806</v>
      </c>
      <c r="L40" s="130"/>
      <c r="M40" s="131">
        <v>4140</v>
      </c>
      <c r="N40" s="132">
        <v>3138</v>
      </c>
      <c r="O40" s="127"/>
      <c r="P40" s="131">
        <f>(10*48)*15</f>
        <v>7200</v>
      </c>
      <c r="Q40" s="62">
        <v>5370</v>
      </c>
      <c r="R40" s="63"/>
      <c r="S40" s="131">
        <v>8280</v>
      </c>
      <c r="T40" s="133">
        <v>5040</v>
      </c>
      <c r="U40" s="132">
        <v>5355</v>
      </c>
      <c r="V40" s="130"/>
      <c r="W40" s="131">
        <v>8280</v>
      </c>
      <c r="X40" s="132">
        <v>4943</v>
      </c>
      <c r="Y40" s="134">
        <v>8280</v>
      </c>
      <c r="Z40" s="64">
        <v>5393</v>
      </c>
      <c r="AA40" s="134">
        <v>9384</v>
      </c>
      <c r="AB40" s="133">
        <v>6274</v>
      </c>
      <c r="AC40" s="132">
        <v>6682</v>
      </c>
      <c r="AD40" s="135">
        <v>9384</v>
      </c>
      <c r="AE40" s="1">
        <v>4576</v>
      </c>
      <c r="AF40" s="62">
        <v>6500</v>
      </c>
      <c r="AG40" s="58">
        <v>9384</v>
      </c>
    </row>
    <row r="41" spans="3:34" x14ac:dyDescent="0.25">
      <c r="C41" s="40"/>
      <c r="D41" s="107"/>
      <c r="E41" s="136"/>
      <c r="F41" s="137"/>
      <c r="G41" s="32"/>
      <c r="H41" s="68"/>
      <c r="I41" s="32"/>
      <c r="J41" s="68"/>
      <c r="K41" s="40"/>
      <c r="L41" s="138"/>
      <c r="M41" s="65"/>
      <c r="N41" s="66"/>
      <c r="O41" s="68"/>
      <c r="P41" s="65"/>
      <c r="Q41" s="66"/>
      <c r="R41" s="71"/>
      <c r="S41" s="65"/>
      <c r="T41" s="67"/>
      <c r="U41" s="66"/>
      <c r="V41" s="71"/>
      <c r="W41" s="65"/>
      <c r="X41" s="122"/>
      <c r="Y41" s="139"/>
      <c r="Z41" s="64"/>
      <c r="AA41" s="139"/>
      <c r="AB41" s="67"/>
      <c r="AC41" s="66"/>
      <c r="AD41" s="140"/>
      <c r="AE41" s="121"/>
      <c r="AF41" s="122"/>
      <c r="AG41" s="40"/>
    </row>
    <row r="42" spans="3:34" x14ac:dyDescent="0.25">
      <c r="C42" s="123" t="s">
        <v>48</v>
      </c>
      <c r="D42" s="34"/>
      <c r="E42" s="124">
        <v>2890</v>
      </c>
      <c r="F42" s="125"/>
      <c r="G42" s="126">
        <v>2657</v>
      </c>
      <c r="H42" s="127"/>
      <c r="I42" s="126">
        <v>5789</v>
      </c>
      <c r="J42" s="127"/>
      <c r="K42" s="126">
        <v>2198</v>
      </c>
      <c r="L42" s="130"/>
      <c r="M42" s="131">
        <v>1900</v>
      </c>
      <c r="N42" s="132">
        <v>2944</v>
      </c>
      <c r="O42" s="127"/>
      <c r="P42" s="131">
        <v>2000</v>
      </c>
      <c r="Q42" s="62">
        <v>8829</v>
      </c>
      <c r="R42" s="63"/>
      <c r="S42" s="131">
        <v>2200</v>
      </c>
      <c r="T42" s="133">
        <v>1746</v>
      </c>
      <c r="U42" s="132">
        <v>1798</v>
      </c>
      <c r="V42" s="63"/>
      <c r="W42" s="61">
        <v>2200</v>
      </c>
      <c r="X42" s="132">
        <v>2787</v>
      </c>
      <c r="Y42" s="135">
        <v>2200</v>
      </c>
      <c r="Z42" s="133">
        <v>3066</v>
      </c>
      <c r="AA42" s="134">
        <v>2500</v>
      </c>
      <c r="AB42" s="133">
        <v>2733</v>
      </c>
      <c r="AC42" s="132">
        <v>3161</v>
      </c>
      <c r="AD42" s="135">
        <v>2500</v>
      </c>
      <c r="AE42" s="1">
        <v>3729</v>
      </c>
      <c r="AF42" s="62">
        <v>3900</v>
      </c>
      <c r="AG42" s="58">
        <v>3000</v>
      </c>
    </row>
    <row r="43" spans="3:34" x14ac:dyDescent="0.25">
      <c r="C43" s="40"/>
      <c r="D43" s="107"/>
      <c r="E43" s="136"/>
      <c r="F43" s="137"/>
      <c r="G43" s="32"/>
      <c r="H43" s="68"/>
      <c r="I43" s="32"/>
      <c r="J43" s="68"/>
      <c r="K43" s="40"/>
      <c r="L43" s="138"/>
      <c r="M43" s="65"/>
      <c r="N43" s="66"/>
      <c r="O43" s="68"/>
      <c r="P43" s="65"/>
      <c r="Q43" s="66"/>
      <c r="R43" s="71"/>
      <c r="S43" s="65"/>
      <c r="T43" s="67"/>
      <c r="U43" s="66"/>
      <c r="V43" s="71"/>
      <c r="W43" s="65"/>
      <c r="X43" s="122"/>
      <c r="Y43" s="139"/>
      <c r="Z43" s="67"/>
      <c r="AA43" s="139"/>
      <c r="AB43" s="67"/>
      <c r="AC43" s="66"/>
      <c r="AD43" s="140"/>
      <c r="AE43" s="121"/>
      <c r="AF43" s="122"/>
      <c r="AG43" s="40"/>
    </row>
    <row r="44" spans="3:34" x14ac:dyDescent="0.25">
      <c r="C44" s="123" t="s">
        <v>49</v>
      </c>
      <c r="D44" s="34"/>
      <c r="E44" s="124"/>
      <c r="F44" s="125"/>
      <c r="G44" s="126">
        <v>150</v>
      </c>
      <c r="H44" s="127"/>
      <c r="I44" s="126">
        <v>650</v>
      </c>
      <c r="J44" s="127"/>
      <c r="K44" s="126">
        <v>300</v>
      </c>
      <c r="L44" s="130"/>
      <c r="M44" s="131">
        <v>1000</v>
      </c>
      <c r="N44" s="132">
        <v>1000</v>
      </c>
      <c r="O44" s="127"/>
      <c r="P44" s="131">
        <v>2500</v>
      </c>
      <c r="Q44" s="62">
        <v>802</v>
      </c>
      <c r="R44" s="63"/>
      <c r="S44" s="131">
        <v>2500</v>
      </c>
      <c r="T44" s="133">
        <v>0</v>
      </c>
      <c r="U44" s="132">
        <v>0</v>
      </c>
      <c r="V44" s="63"/>
      <c r="W44" s="61">
        <v>1500</v>
      </c>
      <c r="X44" s="132">
        <v>3187</v>
      </c>
      <c r="Y44" s="135">
        <v>3000</v>
      </c>
      <c r="Z44" s="64">
        <v>2016</v>
      </c>
      <c r="AA44" s="134">
        <v>1000</v>
      </c>
      <c r="AB44" s="133">
        <v>300</v>
      </c>
      <c r="AC44" s="132">
        <v>300</v>
      </c>
      <c r="AD44" s="135">
        <v>3000</v>
      </c>
      <c r="AE44" s="1">
        <v>1715</v>
      </c>
      <c r="AF44" s="62">
        <v>8000</v>
      </c>
      <c r="AG44" s="58">
        <v>8000</v>
      </c>
      <c r="AH44" t="s">
        <v>50</v>
      </c>
    </row>
    <row r="45" spans="3:34" x14ac:dyDescent="0.25">
      <c r="C45" s="40"/>
      <c r="D45" s="107"/>
      <c r="E45" s="136"/>
      <c r="F45" s="137"/>
      <c r="G45" s="32"/>
      <c r="H45" s="68"/>
      <c r="I45" s="32"/>
      <c r="J45" s="68"/>
      <c r="K45" s="40"/>
      <c r="L45" s="138"/>
      <c r="M45" s="65"/>
      <c r="N45" s="66"/>
      <c r="O45" s="68"/>
      <c r="P45" s="65"/>
      <c r="Q45" s="66"/>
      <c r="R45" s="71"/>
      <c r="S45" s="65"/>
      <c r="T45" s="67"/>
      <c r="U45" s="66"/>
      <c r="V45" s="71"/>
      <c r="W45" s="65"/>
      <c r="X45" s="122"/>
      <c r="Y45" s="139"/>
      <c r="Z45" s="64"/>
      <c r="AA45" s="139"/>
      <c r="AB45" s="67"/>
      <c r="AC45" s="66"/>
      <c r="AD45" s="140"/>
      <c r="AE45" s="121"/>
      <c r="AF45" s="122"/>
      <c r="AG45" s="40"/>
    </row>
    <row r="46" spans="3:34" x14ac:dyDescent="0.25">
      <c r="C46" s="123" t="s">
        <v>51</v>
      </c>
      <c r="D46" s="34"/>
      <c r="E46" s="124">
        <v>756</v>
      </c>
      <c r="F46" s="125"/>
      <c r="G46" s="126">
        <v>1839</v>
      </c>
      <c r="H46" s="127"/>
      <c r="I46" s="126">
        <v>360</v>
      </c>
      <c r="J46" s="127"/>
      <c r="K46" s="126">
        <v>120</v>
      </c>
      <c r="L46" s="130"/>
      <c r="M46" s="131">
        <v>300</v>
      </c>
      <c r="N46" s="132">
        <v>120</v>
      </c>
      <c r="O46" s="127"/>
      <c r="P46" s="131">
        <v>1200</v>
      </c>
      <c r="Q46" s="62">
        <v>826</v>
      </c>
      <c r="R46" s="63"/>
      <c r="S46" s="131">
        <v>1200</v>
      </c>
      <c r="T46" s="133">
        <v>0</v>
      </c>
      <c r="U46" s="132">
        <v>155</v>
      </c>
      <c r="V46" s="63"/>
      <c r="W46" s="61">
        <v>500</v>
      </c>
      <c r="X46" s="132">
        <v>120</v>
      </c>
      <c r="Y46" s="135">
        <v>500</v>
      </c>
      <c r="Z46" s="133">
        <v>220</v>
      </c>
      <c r="AA46" s="134">
        <v>200</v>
      </c>
      <c r="AB46" s="133">
        <v>225</v>
      </c>
      <c r="AC46" s="132">
        <v>247</v>
      </c>
      <c r="AD46" s="135">
        <v>200</v>
      </c>
      <c r="AE46" s="1"/>
      <c r="AF46" s="62">
        <v>200</v>
      </c>
      <c r="AG46" s="58">
        <v>200</v>
      </c>
    </row>
    <row r="47" spans="3:34" x14ac:dyDescent="0.25">
      <c r="C47" s="40"/>
      <c r="D47" s="107"/>
      <c r="E47" s="136"/>
      <c r="F47" s="137"/>
      <c r="G47" s="32"/>
      <c r="H47" s="68"/>
      <c r="I47" s="32"/>
      <c r="J47" s="68"/>
      <c r="K47" s="40"/>
      <c r="L47" s="138"/>
      <c r="M47" s="65"/>
      <c r="N47" s="66"/>
      <c r="O47" s="68"/>
      <c r="P47" s="65"/>
      <c r="Q47" s="66"/>
      <c r="R47" s="71"/>
      <c r="S47" s="65"/>
      <c r="T47" s="67"/>
      <c r="U47" s="66"/>
      <c r="V47" s="71"/>
      <c r="W47" s="65"/>
      <c r="X47" s="122"/>
      <c r="Y47" s="139"/>
      <c r="Z47" s="67"/>
      <c r="AA47" s="139"/>
      <c r="AB47" s="67"/>
      <c r="AC47" s="66"/>
      <c r="AD47" s="140"/>
      <c r="AE47" s="121"/>
      <c r="AF47" s="122"/>
      <c r="AG47" s="40"/>
    </row>
    <row r="48" spans="3:34" x14ac:dyDescent="0.25">
      <c r="C48" s="123" t="s">
        <v>52</v>
      </c>
      <c r="D48" s="34"/>
      <c r="E48" s="124">
        <v>700</v>
      </c>
      <c r="F48" s="125"/>
      <c r="G48" s="126">
        <v>780</v>
      </c>
      <c r="H48" s="127"/>
      <c r="I48" s="126">
        <v>850</v>
      </c>
      <c r="J48" s="127"/>
      <c r="K48" s="126">
        <v>800</v>
      </c>
      <c r="L48" s="130"/>
      <c r="M48" s="131">
        <v>1000</v>
      </c>
      <c r="N48" s="132">
        <v>750</v>
      </c>
      <c r="O48" s="127"/>
      <c r="P48" s="131">
        <f>1750-730</f>
        <v>1020</v>
      </c>
      <c r="Q48" s="62">
        <f>2005-730</f>
        <v>1275</v>
      </c>
      <c r="R48" s="63"/>
      <c r="S48" s="131">
        <v>2000</v>
      </c>
      <c r="T48" s="133">
        <f>7183-5000</f>
        <v>2183</v>
      </c>
      <c r="U48" s="132">
        <v>1933</v>
      </c>
      <c r="V48" s="63"/>
      <c r="W48" s="61">
        <v>2000</v>
      </c>
      <c r="X48" s="132">
        <v>2000</v>
      </c>
      <c r="Y48" s="135">
        <v>3000</v>
      </c>
      <c r="Z48" s="133">
        <v>1720</v>
      </c>
      <c r="AA48" s="134">
        <v>3000</v>
      </c>
      <c r="AB48" s="133">
        <v>2400</v>
      </c>
      <c r="AC48" s="132">
        <v>2400</v>
      </c>
      <c r="AD48" s="135">
        <v>3000</v>
      </c>
      <c r="AE48" s="1">
        <v>1500</v>
      </c>
      <c r="AF48" s="62">
        <v>2000</v>
      </c>
      <c r="AG48" s="58">
        <v>3000</v>
      </c>
    </row>
    <row r="49" spans="3:34" x14ac:dyDescent="0.25">
      <c r="C49" s="40"/>
      <c r="D49" s="107"/>
      <c r="E49" s="136"/>
      <c r="F49" s="137"/>
      <c r="G49" s="32"/>
      <c r="H49" s="68"/>
      <c r="I49" s="32"/>
      <c r="J49" s="68"/>
      <c r="K49" s="32"/>
      <c r="L49" s="71"/>
      <c r="M49" s="65"/>
      <c r="N49" s="66"/>
      <c r="O49" s="68"/>
      <c r="P49" s="65"/>
      <c r="Q49" s="66"/>
      <c r="R49" s="71"/>
      <c r="S49" s="65"/>
      <c r="T49" s="67"/>
      <c r="U49" s="66"/>
      <c r="V49" s="71"/>
      <c r="W49" s="65"/>
      <c r="X49" s="122"/>
      <c r="Y49" s="139"/>
      <c r="Z49" s="67"/>
      <c r="AA49" s="139"/>
      <c r="AB49" s="67"/>
      <c r="AC49" s="66"/>
      <c r="AD49" s="140"/>
      <c r="AE49" s="121"/>
      <c r="AF49" s="122"/>
      <c r="AG49" s="40"/>
    </row>
    <row r="50" spans="3:34" x14ac:dyDescent="0.25">
      <c r="C50" s="123" t="s">
        <v>53</v>
      </c>
      <c r="D50" s="34"/>
      <c r="E50" s="124">
        <v>536</v>
      </c>
      <c r="F50" s="125"/>
      <c r="G50" s="126">
        <v>566</v>
      </c>
      <c r="H50" s="127"/>
      <c r="I50" s="126">
        <v>1253</v>
      </c>
      <c r="J50" s="127"/>
      <c r="K50" s="126">
        <v>868</v>
      </c>
      <c r="L50" s="130"/>
      <c r="M50" s="131">
        <v>900</v>
      </c>
      <c r="N50" s="132">
        <v>877</v>
      </c>
      <c r="O50" s="127"/>
      <c r="P50" s="131">
        <v>1100</v>
      </c>
      <c r="Q50" s="62">
        <v>925</v>
      </c>
      <c r="R50" s="63"/>
      <c r="S50" s="131">
        <v>2000</v>
      </c>
      <c r="T50" s="133">
        <v>895</v>
      </c>
      <c r="U50" s="132">
        <v>895</v>
      </c>
      <c r="V50" s="63"/>
      <c r="W50" s="61">
        <v>2000</v>
      </c>
      <c r="X50" s="132">
        <v>980</v>
      </c>
      <c r="Y50" s="135">
        <v>2000</v>
      </c>
      <c r="Z50" s="64">
        <v>926</v>
      </c>
      <c r="AA50" s="134">
        <v>2000</v>
      </c>
      <c r="AB50" s="133">
        <f>1481-122</f>
        <v>1359</v>
      </c>
      <c r="AC50" s="132">
        <f>1481-122</f>
        <v>1359</v>
      </c>
      <c r="AD50" s="135">
        <v>2000</v>
      </c>
      <c r="AE50" s="1">
        <v>1808</v>
      </c>
      <c r="AF50" s="62">
        <v>1808</v>
      </c>
      <c r="AG50" s="58">
        <v>2200</v>
      </c>
    </row>
    <row r="51" spans="3:34" x14ac:dyDescent="0.25">
      <c r="C51" s="40"/>
      <c r="D51" s="107"/>
      <c r="E51" s="136"/>
      <c r="F51" s="137"/>
      <c r="G51" s="32"/>
      <c r="H51" s="68"/>
      <c r="I51" s="32"/>
      <c r="J51" s="68"/>
      <c r="K51" s="32"/>
      <c r="L51" s="71"/>
      <c r="M51" s="65"/>
      <c r="N51" s="66"/>
      <c r="O51" s="68"/>
      <c r="P51" s="65"/>
      <c r="Q51" s="66"/>
      <c r="R51" s="71"/>
      <c r="S51" s="65"/>
      <c r="T51" s="67"/>
      <c r="U51" s="66"/>
      <c r="V51" s="71"/>
      <c r="W51" s="65"/>
      <c r="X51" s="122"/>
      <c r="Y51" s="139"/>
      <c r="Z51" s="64"/>
      <c r="AA51" s="139"/>
      <c r="AB51" s="67"/>
      <c r="AC51" s="66"/>
      <c r="AD51" s="140"/>
      <c r="AE51" s="121"/>
      <c r="AF51" s="122"/>
      <c r="AG51" s="40"/>
    </row>
    <row r="52" spans="3:34" x14ac:dyDescent="0.25">
      <c r="C52" s="123" t="s">
        <v>54</v>
      </c>
      <c r="D52" s="34"/>
      <c r="E52" s="124">
        <v>443</v>
      </c>
      <c r="F52" s="125"/>
      <c r="G52" s="126">
        <v>1215</v>
      </c>
      <c r="H52" s="127"/>
      <c r="I52" s="126">
        <v>0</v>
      </c>
      <c r="J52" s="127"/>
      <c r="K52" s="126">
        <v>1646</v>
      </c>
      <c r="L52" s="130"/>
      <c r="M52" s="131">
        <v>800</v>
      </c>
      <c r="N52" s="132">
        <v>0</v>
      </c>
      <c r="O52" s="127"/>
      <c r="P52" s="131">
        <v>800</v>
      </c>
      <c r="Q52" s="62">
        <v>0</v>
      </c>
      <c r="R52" s="63"/>
      <c r="S52" s="131">
        <v>800</v>
      </c>
      <c r="T52" s="133">
        <v>0</v>
      </c>
      <c r="U52" s="132">
        <v>0</v>
      </c>
      <c r="V52" s="63"/>
      <c r="W52" s="61">
        <v>800</v>
      </c>
      <c r="X52" s="132">
        <v>0</v>
      </c>
      <c r="Y52" s="135">
        <v>800</v>
      </c>
      <c r="Z52" s="133">
        <v>168</v>
      </c>
      <c r="AA52" s="134">
        <v>200</v>
      </c>
      <c r="AB52" s="133">
        <v>168</v>
      </c>
      <c r="AC52" s="132">
        <v>168</v>
      </c>
      <c r="AD52" s="135">
        <v>200</v>
      </c>
      <c r="AE52" s="1">
        <v>84</v>
      </c>
      <c r="AF52" s="62">
        <f>84*2</f>
        <v>168</v>
      </c>
      <c r="AG52" s="58">
        <v>200</v>
      </c>
    </row>
    <row r="53" spans="3:34" x14ac:dyDescent="0.25">
      <c r="C53" s="40"/>
      <c r="D53" s="107"/>
      <c r="E53" s="136"/>
      <c r="F53" s="137"/>
      <c r="G53" s="32"/>
      <c r="H53" s="68"/>
      <c r="I53" s="32"/>
      <c r="J53" s="68"/>
      <c r="K53" s="32"/>
      <c r="L53" s="71"/>
      <c r="M53" s="65"/>
      <c r="N53" s="66"/>
      <c r="O53" s="68"/>
      <c r="P53" s="65"/>
      <c r="Q53" s="66"/>
      <c r="R53" s="71"/>
      <c r="S53" s="65"/>
      <c r="T53" s="67"/>
      <c r="U53" s="66"/>
      <c r="V53" s="71"/>
      <c r="W53" s="65"/>
      <c r="X53" s="122"/>
      <c r="Y53" s="139"/>
      <c r="Z53" s="67"/>
      <c r="AA53" s="139"/>
      <c r="AB53" s="67"/>
      <c r="AC53" s="66"/>
      <c r="AD53" s="140"/>
      <c r="AE53" s="121"/>
      <c r="AF53" s="122"/>
      <c r="AG53" s="40"/>
    </row>
    <row r="54" spans="3:34" x14ac:dyDescent="0.25">
      <c r="C54" s="123" t="s">
        <v>55</v>
      </c>
      <c r="D54" s="34"/>
      <c r="E54" s="124">
        <v>252</v>
      </c>
      <c r="F54" s="125"/>
      <c r="G54" s="126">
        <v>0</v>
      </c>
      <c r="H54" s="127"/>
      <c r="I54" s="126">
        <v>36</v>
      </c>
      <c r="J54" s="127"/>
      <c r="K54" s="126">
        <v>244</v>
      </c>
      <c r="L54" s="130"/>
      <c r="M54" s="131">
        <v>200</v>
      </c>
      <c r="N54" s="132">
        <v>184</v>
      </c>
      <c r="O54" s="127"/>
      <c r="P54" s="131">
        <v>200</v>
      </c>
      <c r="Q54" s="62">
        <v>466</v>
      </c>
      <c r="R54" s="63"/>
      <c r="S54" s="131">
        <v>1000</v>
      </c>
      <c r="T54" s="133">
        <v>1587</v>
      </c>
      <c r="U54" s="132">
        <v>1617</v>
      </c>
      <c r="V54" s="63"/>
      <c r="W54" s="61">
        <v>2000</v>
      </c>
      <c r="X54" s="132">
        <v>1643</v>
      </c>
      <c r="Y54" s="135">
        <v>3000</v>
      </c>
      <c r="Z54" s="64">
        <v>7623</v>
      </c>
      <c r="AA54" s="134">
        <v>5000</v>
      </c>
      <c r="AB54" s="133">
        <f>402-245</f>
        <v>157</v>
      </c>
      <c r="AC54" s="132">
        <f>739-245</f>
        <v>494</v>
      </c>
      <c r="AD54" s="135">
        <v>3000</v>
      </c>
      <c r="AE54" s="1">
        <v>687</v>
      </c>
      <c r="AF54" s="62">
        <v>750</v>
      </c>
      <c r="AG54" s="58">
        <v>5000</v>
      </c>
      <c r="AH54" t="s">
        <v>56</v>
      </c>
    </row>
    <row r="55" spans="3:34" x14ac:dyDescent="0.25">
      <c r="C55" s="40"/>
      <c r="D55" s="107"/>
      <c r="E55" s="136"/>
      <c r="F55" s="137"/>
      <c r="G55" s="32"/>
      <c r="H55" s="68"/>
      <c r="I55" s="32"/>
      <c r="J55" s="68"/>
      <c r="K55" s="32"/>
      <c r="L55" s="71"/>
      <c r="M55" s="65"/>
      <c r="N55" s="66"/>
      <c r="O55" s="68"/>
      <c r="P55" s="65"/>
      <c r="Q55" s="66"/>
      <c r="R55" s="71"/>
      <c r="S55" s="65"/>
      <c r="T55" s="67"/>
      <c r="U55" s="66"/>
      <c r="V55" s="71"/>
      <c r="W55" s="65"/>
      <c r="X55" s="122"/>
      <c r="Y55" s="139"/>
      <c r="Z55" s="64"/>
      <c r="AA55" s="139"/>
      <c r="AB55" s="67"/>
      <c r="AC55" s="66"/>
      <c r="AD55" s="140"/>
      <c r="AE55" s="121"/>
      <c r="AF55" s="122"/>
      <c r="AG55" s="40"/>
    </row>
    <row r="56" spans="3:34" x14ac:dyDescent="0.25">
      <c r="C56" s="123" t="s">
        <v>57</v>
      </c>
      <c r="D56" s="34"/>
      <c r="E56" s="124">
        <v>255</v>
      </c>
      <c r="F56" s="125"/>
      <c r="G56" s="126">
        <v>37</v>
      </c>
      <c r="H56" s="127"/>
      <c r="I56" s="126">
        <v>218</v>
      </c>
      <c r="J56" s="127"/>
      <c r="K56" s="126">
        <v>40</v>
      </c>
      <c r="L56" s="130"/>
      <c r="M56" s="131">
        <v>200</v>
      </c>
      <c r="N56" s="132">
        <v>90</v>
      </c>
      <c r="O56" s="127"/>
      <c r="P56" s="131">
        <v>200</v>
      </c>
      <c r="Q56" s="62">
        <v>120</v>
      </c>
      <c r="R56" s="63"/>
      <c r="S56" s="131">
        <v>240</v>
      </c>
      <c r="T56" s="133">
        <v>65</v>
      </c>
      <c r="U56" s="132">
        <v>65</v>
      </c>
      <c r="V56" s="63"/>
      <c r="W56" s="61">
        <v>250</v>
      </c>
      <c r="X56" s="132">
        <v>25</v>
      </c>
      <c r="Y56" s="135">
        <v>250</v>
      </c>
      <c r="Z56" s="133">
        <v>320</v>
      </c>
      <c r="AA56" s="134">
        <v>250</v>
      </c>
      <c r="AB56" s="133">
        <v>310</v>
      </c>
      <c r="AC56" s="132">
        <v>460</v>
      </c>
      <c r="AD56" s="135">
        <v>250</v>
      </c>
      <c r="AE56" s="1">
        <v>205</v>
      </c>
      <c r="AF56" s="62">
        <v>250</v>
      </c>
      <c r="AG56" s="58">
        <v>250</v>
      </c>
    </row>
    <row r="57" spans="3:34" x14ac:dyDescent="0.25">
      <c r="C57" s="40"/>
      <c r="D57" s="107"/>
      <c r="E57" s="136"/>
      <c r="F57" s="137"/>
      <c r="G57" s="32"/>
      <c r="H57" s="68"/>
      <c r="I57" s="32"/>
      <c r="J57" s="68"/>
      <c r="K57" s="32"/>
      <c r="L57" s="71"/>
      <c r="M57" s="65"/>
      <c r="N57" s="66"/>
      <c r="O57" s="68"/>
      <c r="P57" s="65"/>
      <c r="Q57" s="66"/>
      <c r="R57" s="71"/>
      <c r="S57" s="65"/>
      <c r="T57" s="67"/>
      <c r="U57" s="66"/>
      <c r="V57" s="71"/>
      <c r="W57" s="65"/>
      <c r="X57" s="122"/>
      <c r="Y57" s="139"/>
      <c r="Z57" s="67"/>
      <c r="AA57" s="139"/>
      <c r="AB57" s="67"/>
      <c r="AC57" s="66"/>
      <c r="AD57" s="140"/>
      <c r="AE57" s="121"/>
      <c r="AF57" s="122"/>
      <c r="AG57" s="40"/>
    </row>
    <row r="58" spans="3:34" x14ac:dyDescent="0.25">
      <c r="C58" s="123" t="s">
        <v>58</v>
      </c>
      <c r="D58" s="34"/>
      <c r="E58" s="124">
        <v>411</v>
      </c>
      <c r="F58" s="125"/>
      <c r="G58" s="126">
        <v>569</v>
      </c>
      <c r="H58" s="127"/>
      <c r="I58" s="126">
        <f>8054+174</f>
        <v>8228</v>
      </c>
      <c r="J58" s="127"/>
      <c r="K58" s="126">
        <v>6001</v>
      </c>
      <c r="L58" s="130"/>
      <c r="M58" s="131">
        <v>830</v>
      </c>
      <c r="N58" s="132">
        <v>10349</v>
      </c>
      <c r="O58" s="127"/>
      <c r="P58" s="131">
        <v>1000</v>
      </c>
      <c r="Q58" s="62">
        <f>2825-650</f>
        <v>2175</v>
      </c>
      <c r="R58" s="63"/>
      <c r="S58" s="131">
        <v>2000</v>
      </c>
      <c r="T58" s="133">
        <v>1228</v>
      </c>
      <c r="U58" s="132">
        <v>1029</v>
      </c>
      <c r="V58" s="63"/>
      <c r="W58" s="61">
        <v>2000</v>
      </c>
      <c r="X58" s="132">
        <v>4394</v>
      </c>
      <c r="Y58" s="135">
        <v>2500</v>
      </c>
      <c r="Z58" s="64">
        <v>5608</v>
      </c>
      <c r="AA58" s="134">
        <v>2500</v>
      </c>
      <c r="AB58" s="133">
        <v>6583</v>
      </c>
      <c r="AC58" s="132">
        <v>3288</v>
      </c>
      <c r="AD58" s="135">
        <v>2500</v>
      </c>
      <c r="AE58" s="1">
        <v>1638</v>
      </c>
      <c r="AF58" s="62">
        <v>2500</v>
      </c>
      <c r="AG58" s="58">
        <v>2500</v>
      </c>
    </row>
    <row r="59" spans="3:34" x14ac:dyDescent="0.25">
      <c r="C59" s="40"/>
      <c r="D59" s="107"/>
      <c r="E59" s="136"/>
      <c r="F59" s="137"/>
      <c r="G59" s="32"/>
      <c r="H59" s="68"/>
      <c r="I59" s="32"/>
      <c r="J59" s="68"/>
      <c r="K59" s="32"/>
      <c r="L59" s="71"/>
      <c r="M59" s="65"/>
      <c r="N59" s="66"/>
      <c r="O59" s="68"/>
      <c r="P59" s="65"/>
      <c r="Q59" s="66"/>
      <c r="R59" s="71"/>
      <c r="S59" s="65"/>
      <c r="T59" s="67"/>
      <c r="U59" s="66"/>
      <c r="V59" s="71"/>
      <c r="W59" s="65"/>
      <c r="X59" s="122"/>
      <c r="Y59" s="139"/>
      <c r="Z59" s="64"/>
      <c r="AA59" s="139"/>
      <c r="AB59" s="67"/>
      <c r="AC59" s="66"/>
      <c r="AD59" s="140"/>
      <c r="AE59" s="121"/>
      <c r="AF59" s="122"/>
      <c r="AG59" s="40"/>
    </row>
    <row r="60" spans="3:34" x14ac:dyDescent="0.25">
      <c r="C60" s="123" t="s">
        <v>59</v>
      </c>
      <c r="D60" s="34"/>
      <c r="E60" s="124"/>
      <c r="F60" s="125"/>
      <c r="G60" s="126">
        <v>0</v>
      </c>
      <c r="H60" s="127"/>
      <c r="I60" s="126">
        <v>47</v>
      </c>
      <c r="J60" s="127"/>
      <c r="K60" s="126"/>
      <c r="L60" s="130"/>
      <c r="M60" s="131">
        <v>100</v>
      </c>
      <c r="N60" s="132">
        <v>0</v>
      </c>
      <c r="O60" s="127"/>
      <c r="P60" s="131">
        <v>100</v>
      </c>
      <c r="Q60" s="62">
        <v>0</v>
      </c>
      <c r="R60" s="63"/>
      <c r="S60" s="131">
        <v>300</v>
      </c>
      <c r="T60" s="133">
        <v>0</v>
      </c>
      <c r="U60" s="132">
        <v>0</v>
      </c>
      <c r="V60" s="63"/>
      <c r="W60" s="61">
        <v>300</v>
      </c>
      <c r="X60" s="132">
        <v>104</v>
      </c>
      <c r="Y60" s="135">
        <v>300</v>
      </c>
      <c r="Z60" s="133">
        <v>236</v>
      </c>
      <c r="AA60" s="134">
        <v>200</v>
      </c>
      <c r="AB60" s="133">
        <v>90</v>
      </c>
      <c r="AC60" s="132">
        <v>390</v>
      </c>
      <c r="AD60" s="135">
        <v>200</v>
      </c>
      <c r="AE60" s="1">
        <v>75</v>
      </c>
      <c r="AF60" s="62">
        <v>150</v>
      </c>
      <c r="AG60" s="58">
        <v>200</v>
      </c>
    </row>
    <row r="61" spans="3:34" x14ac:dyDescent="0.25">
      <c r="C61" s="40"/>
      <c r="D61" s="107"/>
      <c r="E61" s="136"/>
      <c r="F61" s="137"/>
      <c r="G61" s="32"/>
      <c r="H61" s="68"/>
      <c r="I61" s="32"/>
      <c r="J61" s="68"/>
      <c r="K61" s="32"/>
      <c r="L61" s="71"/>
      <c r="M61" s="65"/>
      <c r="N61" s="66"/>
      <c r="O61" s="68"/>
      <c r="P61" s="65"/>
      <c r="Q61" s="66"/>
      <c r="R61" s="71"/>
      <c r="S61" s="65"/>
      <c r="T61" s="67"/>
      <c r="U61" s="66"/>
      <c r="V61" s="71"/>
      <c r="W61" s="65"/>
      <c r="X61" s="122"/>
      <c r="Y61" s="139"/>
      <c r="Z61" s="67"/>
      <c r="AA61" s="139"/>
      <c r="AB61" s="67"/>
      <c r="AC61" s="66"/>
      <c r="AD61" s="140"/>
      <c r="AE61" s="121"/>
      <c r="AF61" s="122"/>
      <c r="AG61" s="40"/>
    </row>
    <row r="62" spans="3:34" x14ac:dyDescent="0.25">
      <c r="C62" s="123" t="s">
        <v>60</v>
      </c>
      <c r="D62" s="34"/>
      <c r="E62" s="124"/>
      <c r="F62" s="125"/>
      <c r="G62" s="126"/>
      <c r="H62" s="127"/>
      <c r="I62" s="126">
        <v>2157</v>
      </c>
      <c r="J62" s="127"/>
      <c r="K62" s="126">
        <v>2157</v>
      </c>
      <c r="L62" s="130"/>
      <c r="M62" s="131">
        <v>2157</v>
      </c>
      <c r="N62" s="132">
        <v>2157</v>
      </c>
      <c r="O62" s="127"/>
      <c r="P62" s="131">
        <v>2300</v>
      </c>
      <c r="Q62" s="62">
        <v>2157</v>
      </c>
      <c r="R62" s="63"/>
      <c r="S62" s="131">
        <v>3000</v>
      </c>
      <c r="T62" s="133">
        <v>2157</v>
      </c>
      <c r="U62" s="132">
        <v>2157</v>
      </c>
      <c r="V62" s="63"/>
      <c r="W62" s="61">
        <v>3000</v>
      </c>
      <c r="X62" s="132">
        <v>2157</v>
      </c>
      <c r="Y62" s="135">
        <v>3000</v>
      </c>
      <c r="Z62" s="64">
        <v>2157</v>
      </c>
      <c r="AA62" s="134">
        <v>3000</v>
      </c>
      <c r="AB62" s="133">
        <v>2157</v>
      </c>
      <c r="AC62" s="132">
        <v>2157</v>
      </c>
      <c r="AD62" s="135">
        <v>2157</v>
      </c>
      <c r="AE62" s="1">
        <v>2157</v>
      </c>
      <c r="AF62" s="62">
        <v>2157</v>
      </c>
      <c r="AG62" s="58">
        <v>3157</v>
      </c>
      <c r="AH62" t="s">
        <v>61</v>
      </c>
    </row>
    <row r="63" spans="3:34" x14ac:dyDescent="0.25">
      <c r="C63" s="40"/>
      <c r="D63" s="107"/>
      <c r="E63" s="136"/>
      <c r="F63" s="137"/>
      <c r="G63" s="32"/>
      <c r="H63" s="68"/>
      <c r="I63" s="32"/>
      <c r="J63" s="68"/>
      <c r="K63" s="32"/>
      <c r="L63" s="71"/>
      <c r="M63" s="65"/>
      <c r="N63" s="66"/>
      <c r="O63" s="68"/>
      <c r="P63" s="65"/>
      <c r="Q63" s="66"/>
      <c r="R63" s="71"/>
      <c r="S63" s="65"/>
      <c r="T63" s="67"/>
      <c r="U63" s="66"/>
      <c r="V63" s="71"/>
      <c r="W63" s="65"/>
      <c r="X63" s="122"/>
      <c r="Y63" s="139"/>
      <c r="Z63" s="64"/>
      <c r="AA63" s="139"/>
      <c r="AB63" s="67"/>
      <c r="AC63" s="66"/>
      <c r="AD63" s="140"/>
      <c r="AE63" s="121"/>
      <c r="AF63" s="122"/>
      <c r="AG63" s="40"/>
    </row>
    <row r="64" spans="3:34" x14ac:dyDescent="0.25">
      <c r="C64" s="123" t="s">
        <v>62</v>
      </c>
      <c r="D64" s="34"/>
      <c r="E64" s="124"/>
      <c r="F64" s="125"/>
      <c r="G64" s="126"/>
      <c r="H64" s="127"/>
      <c r="I64" s="128">
        <f>544-47</f>
        <v>497</v>
      </c>
      <c r="J64" s="129"/>
      <c r="K64" s="126">
        <v>627</v>
      </c>
      <c r="L64" s="130"/>
      <c r="M64" s="131">
        <v>750</v>
      </c>
      <c r="N64" s="132">
        <v>370</v>
      </c>
      <c r="O64" s="127"/>
      <c r="P64" s="131">
        <v>750</v>
      </c>
      <c r="Q64" s="62">
        <v>130</v>
      </c>
      <c r="R64" s="63"/>
      <c r="S64" s="131">
        <v>750</v>
      </c>
      <c r="T64" s="133">
        <v>2410</v>
      </c>
      <c r="U64" s="132">
        <v>2440</v>
      </c>
      <c r="V64" s="63"/>
      <c r="W64" s="61">
        <v>1000</v>
      </c>
      <c r="X64" s="132">
        <v>300</v>
      </c>
      <c r="Y64" s="135">
        <v>1000</v>
      </c>
      <c r="Z64" s="133">
        <v>270</v>
      </c>
      <c r="AA64" s="134">
        <v>1000</v>
      </c>
      <c r="AB64" s="133">
        <v>1270</v>
      </c>
      <c r="AC64" s="132">
        <v>1270</v>
      </c>
      <c r="AD64" s="135">
        <v>5000</v>
      </c>
      <c r="AE64" s="1">
        <v>3171</v>
      </c>
      <c r="AF64" s="62">
        <v>3500</v>
      </c>
      <c r="AG64" s="58">
        <v>2000</v>
      </c>
    </row>
    <row r="65" spans="3:34" x14ac:dyDescent="0.25">
      <c r="C65" s="40"/>
      <c r="D65" s="107"/>
      <c r="E65" s="136"/>
      <c r="F65" s="137"/>
      <c r="G65" s="32"/>
      <c r="H65" s="68"/>
      <c r="I65" s="32"/>
      <c r="J65" s="68"/>
      <c r="K65" s="32"/>
      <c r="L65" s="71"/>
      <c r="M65" s="65"/>
      <c r="N65" s="66"/>
      <c r="O65" s="68"/>
      <c r="P65" s="65"/>
      <c r="Q65" s="66"/>
      <c r="R65" s="71"/>
      <c r="S65" s="65"/>
      <c r="T65" s="67"/>
      <c r="U65" s="66"/>
      <c r="V65" s="71"/>
      <c r="W65" s="65"/>
      <c r="X65" s="122"/>
      <c r="Y65" s="139"/>
      <c r="Z65" s="67"/>
      <c r="AA65" s="139"/>
      <c r="AB65" s="67"/>
      <c r="AC65" s="66"/>
      <c r="AD65" s="140"/>
      <c r="AE65" s="121"/>
      <c r="AF65" s="122"/>
      <c r="AG65" s="40"/>
    </row>
    <row r="66" spans="3:34" x14ac:dyDescent="0.25">
      <c r="C66" s="123" t="s">
        <v>63</v>
      </c>
      <c r="D66" s="34"/>
      <c r="E66" s="124"/>
      <c r="F66" s="125"/>
      <c r="G66" s="126"/>
      <c r="H66" s="127"/>
      <c r="I66" s="126">
        <v>0</v>
      </c>
      <c r="J66" s="127"/>
      <c r="K66" s="128">
        <v>151</v>
      </c>
      <c r="L66" s="141"/>
      <c r="M66" s="142">
        <v>2000</v>
      </c>
      <c r="N66" s="143">
        <v>55</v>
      </c>
      <c r="O66" s="129"/>
      <c r="P66" s="131">
        <v>2000</v>
      </c>
      <c r="Q66" s="144">
        <v>58</v>
      </c>
      <c r="R66" s="145"/>
      <c r="S66" s="131">
        <v>5000</v>
      </c>
      <c r="T66" s="133">
        <v>220</v>
      </c>
      <c r="U66" s="132">
        <v>220</v>
      </c>
      <c r="V66" s="63"/>
      <c r="W66" s="61">
        <v>5000</v>
      </c>
      <c r="X66" s="132">
        <v>76</v>
      </c>
      <c r="Y66" s="135">
        <v>5000</v>
      </c>
      <c r="Z66" s="64">
        <v>351</v>
      </c>
      <c r="AA66" s="134">
        <v>5000</v>
      </c>
      <c r="AB66" s="133">
        <v>34481</v>
      </c>
      <c r="AC66" s="132">
        <v>34481</v>
      </c>
      <c r="AD66" s="135">
        <v>3000</v>
      </c>
      <c r="AE66" s="1">
        <v>687</v>
      </c>
      <c r="AF66" s="62">
        <v>1000</v>
      </c>
      <c r="AG66" s="58">
        <v>3000</v>
      </c>
    </row>
    <row r="67" spans="3:34" x14ac:dyDescent="0.25">
      <c r="C67" s="40"/>
      <c r="D67" s="107"/>
      <c r="E67" s="136"/>
      <c r="F67" s="137"/>
      <c r="G67" s="32"/>
      <c r="H67" s="68"/>
      <c r="I67" s="32"/>
      <c r="J67" s="68"/>
      <c r="K67" s="32"/>
      <c r="L67" s="71"/>
      <c r="M67" s="65"/>
      <c r="N67" s="66"/>
      <c r="O67" s="68"/>
      <c r="P67" s="65"/>
      <c r="Q67" s="66"/>
      <c r="R67" s="71"/>
      <c r="S67" s="65"/>
      <c r="T67" s="67"/>
      <c r="U67" s="66"/>
      <c r="V67" s="71"/>
      <c r="W67" s="65"/>
      <c r="X67" s="122"/>
      <c r="Y67" s="139"/>
      <c r="Z67" s="64"/>
      <c r="AA67" s="139"/>
      <c r="AB67" s="67"/>
      <c r="AC67" s="66"/>
      <c r="AD67" s="140"/>
      <c r="AE67" s="121"/>
      <c r="AF67" s="122"/>
      <c r="AG67" s="40"/>
    </row>
    <row r="68" spans="3:34" x14ac:dyDescent="0.25">
      <c r="C68" s="146" t="s">
        <v>64</v>
      </c>
      <c r="D68" s="147"/>
      <c r="E68" s="128"/>
      <c r="F68" s="148"/>
      <c r="G68" s="128"/>
      <c r="H68" s="129"/>
      <c r="I68" s="128"/>
      <c r="J68" s="129"/>
      <c r="K68" s="126">
        <v>2100</v>
      </c>
      <c r="L68" s="130"/>
      <c r="M68" s="131">
        <v>3000</v>
      </c>
      <c r="N68" s="132">
        <v>2395</v>
      </c>
      <c r="O68" s="127"/>
      <c r="P68" s="131">
        <v>3000</v>
      </c>
      <c r="Q68" s="62">
        <v>2400</v>
      </c>
      <c r="R68" s="63"/>
      <c r="S68" s="131">
        <v>3000</v>
      </c>
      <c r="T68" s="133">
        <v>2240</v>
      </c>
      <c r="U68" s="132">
        <v>2240</v>
      </c>
      <c r="V68" s="63"/>
      <c r="W68" s="61">
        <v>3000</v>
      </c>
      <c r="X68" s="132">
        <v>2240</v>
      </c>
      <c r="Y68" s="135">
        <v>3000</v>
      </c>
      <c r="Z68" s="133">
        <v>2365</v>
      </c>
      <c r="AA68" s="134">
        <v>3000</v>
      </c>
      <c r="AB68" s="133">
        <v>2683</v>
      </c>
      <c r="AC68" s="132">
        <v>2683</v>
      </c>
      <c r="AD68" s="135">
        <v>3000</v>
      </c>
      <c r="AE68" s="1">
        <v>2626</v>
      </c>
      <c r="AF68" s="62">
        <v>2800</v>
      </c>
      <c r="AG68" s="58">
        <v>3500</v>
      </c>
      <c r="AH68" t="s">
        <v>65</v>
      </c>
    </row>
    <row r="69" spans="3:34" x14ac:dyDescent="0.25">
      <c r="C69" s="149"/>
      <c r="D69" s="150"/>
      <c r="E69" s="69"/>
      <c r="F69" s="151"/>
      <c r="G69" s="69"/>
      <c r="H69" s="70"/>
      <c r="I69" s="69"/>
      <c r="J69" s="70"/>
      <c r="K69" s="32"/>
      <c r="L69" s="71"/>
      <c r="M69" s="65"/>
      <c r="N69" s="66"/>
      <c r="O69" s="68"/>
      <c r="P69" s="65"/>
      <c r="Q69" s="66"/>
      <c r="R69" s="71"/>
      <c r="S69" s="65"/>
      <c r="T69" s="67"/>
      <c r="U69" s="66"/>
      <c r="V69" s="71"/>
      <c r="W69" s="65"/>
      <c r="X69" s="122"/>
      <c r="Y69" s="139"/>
      <c r="Z69" s="67"/>
      <c r="AA69" s="139"/>
      <c r="AB69" s="67"/>
      <c r="AC69" s="66"/>
      <c r="AD69" s="140"/>
      <c r="AE69" s="121"/>
      <c r="AF69" s="122"/>
      <c r="AG69" s="40"/>
    </row>
    <row r="70" spans="3:34" hidden="1" x14ac:dyDescent="0.25">
      <c r="C70" s="146" t="s">
        <v>66</v>
      </c>
      <c r="D70" s="147"/>
      <c r="E70" s="128"/>
      <c r="F70" s="148"/>
      <c r="G70" s="128"/>
      <c r="H70" s="129"/>
      <c r="I70" s="128"/>
      <c r="J70" s="129"/>
      <c r="K70" s="126">
        <v>6689</v>
      </c>
      <c r="L70" s="130"/>
      <c r="M70" s="131">
        <v>0</v>
      </c>
      <c r="N70" s="132">
        <v>0</v>
      </c>
      <c r="O70" s="127"/>
      <c r="P70" s="131">
        <v>0</v>
      </c>
      <c r="Q70" s="62">
        <v>0</v>
      </c>
      <c r="R70" s="63"/>
      <c r="S70" s="131">
        <v>0</v>
      </c>
      <c r="T70" s="133">
        <v>0</v>
      </c>
      <c r="U70" s="132">
        <v>0</v>
      </c>
      <c r="V70" s="63"/>
      <c r="W70" s="61">
        <v>0</v>
      </c>
      <c r="X70" s="152"/>
      <c r="Y70" s="135">
        <v>0</v>
      </c>
      <c r="Z70" s="64">
        <v>0</v>
      </c>
      <c r="AA70" s="134">
        <v>0</v>
      </c>
      <c r="AB70" s="133"/>
      <c r="AC70" s="132"/>
      <c r="AD70" s="153"/>
      <c r="AE70" s="1"/>
      <c r="AF70" s="35"/>
      <c r="AG70" s="154"/>
    </row>
    <row r="71" spans="3:34" hidden="1" x14ac:dyDescent="0.25">
      <c r="C71" s="149"/>
      <c r="D71" s="150"/>
      <c r="E71" s="69"/>
      <c r="F71" s="151"/>
      <c r="G71" s="69"/>
      <c r="H71" s="70"/>
      <c r="I71" s="69"/>
      <c r="J71" s="70"/>
      <c r="K71" s="32"/>
      <c r="L71" s="71"/>
      <c r="M71" s="65"/>
      <c r="N71" s="66"/>
      <c r="O71" s="68"/>
      <c r="P71" s="65"/>
      <c r="Q71" s="66"/>
      <c r="R71" s="71"/>
      <c r="S71" s="65"/>
      <c r="T71" s="67"/>
      <c r="U71" s="66"/>
      <c r="V71" s="71"/>
      <c r="W71" s="65"/>
      <c r="X71" s="122"/>
      <c r="Y71" s="139"/>
      <c r="Z71" s="64"/>
      <c r="AA71" s="139"/>
      <c r="AB71" s="67"/>
      <c r="AC71" s="66"/>
      <c r="AD71" s="140"/>
      <c r="AE71" s="121"/>
      <c r="AF71" s="122"/>
      <c r="AG71" s="40"/>
    </row>
    <row r="72" spans="3:34" x14ac:dyDescent="0.25">
      <c r="C72" s="155" t="s">
        <v>67</v>
      </c>
      <c r="D72" s="156"/>
      <c r="E72" s="59"/>
      <c r="F72" s="157"/>
      <c r="G72" s="59"/>
      <c r="H72" s="60"/>
      <c r="I72" s="59"/>
      <c r="J72" s="60"/>
      <c r="K72" s="126">
        <v>182</v>
      </c>
      <c r="L72" s="130"/>
      <c r="M72" s="131">
        <v>500</v>
      </c>
      <c r="N72" s="132">
        <v>0</v>
      </c>
      <c r="O72" s="127"/>
      <c r="P72" s="131">
        <v>500</v>
      </c>
      <c r="Q72" s="62">
        <v>0</v>
      </c>
      <c r="R72" s="63"/>
      <c r="S72" s="131">
        <v>500</v>
      </c>
      <c r="T72" s="133">
        <v>0</v>
      </c>
      <c r="U72" s="132">
        <v>0</v>
      </c>
      <c r="V72" s="63"/>
      <c r="W72" s="61">
        <v>500</v>
      </c>
      <c r="X72" s="132">
        <v>0</v>
      </c>
      <c r="Y72" s="135">
        <v>500</v>
      </c>
      <c r="Z72" s="133">
        <v>0</v>
      </c>
      <c r="AA72" s="134">
        <v>300</v>
      </c>
      <c r="AB72" s="133"/>
      <c r="AC72" s="132">
        <v>0</v>
      </c>
      <c r="AD72" s="135">
        <v>150</v>
      </c>
      <c r="AE72" s="1"/>
      <c r="AF72" s="62">
        <v>100</v>
      </c>
      <c r="AG72" s="58">
        <v>150</v>
      </c>
    </row>
    <row r="73" spans="3:34" x14ac:dyDescent="0.25">
      <c r="C73" s="155"/>
      <c r="D73" s="156"/>
      <c r="E73" s="59"/>
      <c r="F73" s="157"/>
      <c r="G73" s="59"/>
      <c r="H73" s="60"/>
      <c r="I73" s="59"/>
      <c r="J73" s="60"/>
      <c r="K73" s="32"/>
      <c r="L73" s="71"/>
      <c r="M73" s="65"/>
      <c r="N73" s="66"/>
      <c r="O73" s="68"/>
      <c r="P73" s="65"/>
      <c r="Q73" s="66"/>
      <c r="R73" s="71"/>
      <c r="S73" s="65"/>
      <c r="T73" s="67"/>
      <c r="U73" s="66"/>
      <c r="V73" s="71"/>
      <c r="W73" s="65"/>
      <c r="X73" s="122"/>
      <c r="Y73" s="139"/>
      <c r="Z73" s="67"/>
      <c r="AA73" s="139"/>
      <c r="AB73" s="67"/>
      <c r="AC73" s="66"/>
      <c r="AD73" s="140"/>
      <c r="AE73" s="121"/>
      <c r="AF73" s="122"/>
      <c r="AG73" s="40"/>
    </row>
    <row r="74" spans="3:34" hidden="1" x14ac:dyDescent="0.25">
      <c r="C74" s="146" t="s">
        <v>68</v>
      </c>
      <c r="D74" s="147"/>
      <c r="E74" s="128"/>
      <c r="F74" s="148"/>
      <c r="G74" s="128"/>
      <c r="H74" s="129"/>
      <c r="I74" s="128"/>
      <c r="J74" s="129"/>
      <c r="K74" s="126">
        <v>5000</v>
      </c>
      <c r="L74" s="130"/>
      <c r="M74" s="131">
        <v>0</v>
      </c>
      <c r="N74" s="132">
        <v>0</v>
      </c>
      <c r="O74" s="127"/>
      <c r="P74" s="131">
        <v>0</v>
      </c>
      <c r="Q74" s="62">
        <v>0</v>
      </c>
      <c r="R74" s="63"/>
      <c r="S74" s="131">
        <v>0</v>
      </c>
      <c r="T74" s="133">
        <v>0</v>
      </c>
      <c r="U74" s="132">
        <v>0</v>
      </c>
      <c r="V74" s="63"/>
      <c r="W74" s="61">
        <v>0</v>
      </c>
      <c r="X74" s="152"/>
      <c r="Y74" s="135">
        <v>0</v>
      </c>
      <c r="Z74" s="64">
        <v>0</v>
      </c>
      <c r="AA74" s="134">
        <v>0</v>
      </c>
      <c r="AB74" s="133"/>
      <c r="AC74" s="132"/>
      <c r="AD74" s="153"/>
      <c r="AE74" s="1"/>
      <c r="AF74" s="35"/>
      <c r="AG74" s="154"/>
    </row>
    <row r="75" spans="3:34" hidden="1" x14ac:dyDescent="0.25">
      <c r="C75" s="149"/>
      <c r="D75" s="150"/>
      <c r="E75" s="69"/>
      <c r="F75" s="151"/>
      <c r="G75" s="69"/>
      <c r="H75" s="70"/>
      <c r="I75" s="69"/>
      <c r="J75" s="70"/>
      <c r="K75" s="32"/>
      <c r="L75" s="71"/>
      <c r="M75" s="65"/>
      <c r="N75" s="66"/>
      <c r="O75" s="68"/>
      <c r="P75" s="65"/>
      <c r="Q75" s="66"/>
      <c r="R75" s="71"/>
      <c r="S75" s="65"/>
      <c r="T75" s="67"/>
      <c r="U75" s="66"/>
      <c r="V75" s="71"/>
      <c r="W75" s="65"/>
      <c r="X75" s="122"/>
      <c r="Y75" s="139"/>
      <c r="Z75" s="64"/>
      <c r="AA75" s="139"/>
      <c r="AB75" s="67"/>
      <c r="AC75" s="66"/>
      <c r="AD75" s="140"/>
      <c r="AE75" s="121"/>
      <c r="AF75" s="122"/>
      <c r="AG75" s="40"/>
    </row>
    <row r="76" spans="3:34" x14ac:dyDescent="0.25">
      <c r="C76" s="123" t="s">
        <v>69</v>
      </c>
      <c r="D76" s="34"/>
      <c r="E76" s="123"/>
      <c r="F76" s="158"/>
      <c r="G76" s="123"/>
      <c r="H76" s="34"/>
      <c r="I76" s="123"/>
      <c r="J76" s="34"/>
      <c r="K76" s="126">
        <v>4380</v>
      </c>
      <c r="L76" s="130"/>
      <c r="M76" s="131">
        <v>8870</v>
      </c>
      <c r="N76" s="132">
        <v>5675</v>
      </c>
      <c r="O76" s="127"/>
      <c r="P76" s="131">
        <v>8513</v>
      </c>
      <c r="Q76" s="62">
        <v>13140</v>
      </c>
      <c r="R76" s="63"/>
      <c r="S76" s="131">
        <v>18000</v>
      </c>
      <c r="T76" s="133">
        <v>0</v>
      </c>
      <c r="U76" s="132">
        <v>13140</v>
      </c>
      <c r="V76" s="63"/>
      <c r="W76" s="61">
        <v>18000</v>
      </c>
      <c r="X76" s="132">
        <v>13636</v>
      </c>
      <c r="Y76" s="135">
        <v>22000</v>
      </c>
      <c r="Z76" s="133">
        <v>15781</v>
      </c>
      <c r="AA76" s="134">
        <v>22000</v>
      </c>
      <c r="AB76" s="133">
        <v>18120</v>
      </c>
      <c r="AC76" s="132">
        <v>18974</v>
      </c>
      <c r="AD76" s="135">
        <f>18456+10000</f>
        <v>28456</v>
      </c>
      <c r="AE76" s="1">
        <v>27747</v>
      </c>
      <c r="AF76" s="62">
        <v>31000</v>
      </c>
      <c r="AG76" s="58">
        <v>35000</v>
      </c>
    </row>
    <row r="77" spans="3:34" x14ac:dyDescent="0.25">
      <c r="C77" s="40"/>
      <c r="D77" s="107"/>
      <c r="E77" s="40"/>
      <c r="F77" s="159"/>
      <c r="G77" s="40"/>
      <c r="H77" s="107"/>
      <c r="I77" s="40"/>
      <c r="J77" s="107"/>
      <c r="K77" s="32"/>
      <c r="L77" s="71"/>
      <c r="M77" s="65"/>
      <c r="N77" s="66"/>
      <c r="O77" s="68"/>
      <c r="P77" s="65"/>
      <c r="Q77" s="66"/>
      <c r="R77" s="71"/>
      <c r="S77" s="65"/>
      <c r="T77" s="67"/>
      <c r="U77" s="71"/>
      <c r="V77" s="71"/>
      <c r="W77" s="65"/>
      <c r="X77" s="122"/>
      <c r="Y77" s="139"/>
      <c r="Z77" s="67"/>
      <c r="AA77" s="139"/>
      <c r="AB77" s="67"/>
      <c r="AC77" s="66"/>
      <c r="AD77" s="140"/>
      <c r="AE77" s="121"/>
      <c r="AF77" s="122"/>
      <c r="AG77" s="40"/>
    </row>
    <row r="78" spans="3:34" x14ac:dyDescent="0.25">
      <c r="C78" s="154" t="s">
        <v>70</v>
      </c>
      <c r="E78" s="154"/>
      <c r="F78" s="160"/>
      <c r="G78" s="154"/>
      <c r="I78" s="154"/>
      <c r="K78" s="58"/>
      <c r="L78" s="63"/>
      <c r="M78" s="61"/>
      <c r="N78" s="62"/>
      <c r="O78" s="1"/>
      <c r="P78" s="61"/>
      <c r="Q78" s="62"/>
      <c r="R78" s="63"/>
      <c r="S78" s="131"/>
      <c r="T78" s="133">
        <v>0</v>
      </c>
      <c r="U78" s="130">
        <v>0</v>
      </c>
      <c r="V78" s="63"/>
      <c r="W78" s="61">
        <v>0</v>
      </c>
      <c r="X78" s="152"/>
      <c r="Y78" s="135">
        <v>0</v>
      </c>
      <c r="Z78" s="64">
        <v>0</v>
      </c>
      <c r="AA78" s="134">
        <v>8000</v>
      </c>
      <c r="AB78" s="133">
        <v>0</v>
      </c>
      <c r="AC78" s="132">
        <v>0</v>
      </c>
      <c r="AD78" s="135">
        <v>200</v>
      </c>
      <c r="AE78" s="1"/>
      <c r="AF78" s="62">
        <v>200</v>
      </c>
      <c r="AG78" s="58">
        <v>23000</v>
      </c>
      <c r="AH78" t="s">
        <v>71</v>
      </c>
    </row>
    <row r="79" spans="3:34" x14ac:dyDescent="0.25">
      <c r="C79" s="40"/>
      <c r="D79" s="107"/>
      <c r="E79" s="40"/>
      <c r="F79" s="159"/>
      <c r="G79" s="40"/>
      <c r="H79" s="107"/>
      <c r="I79" s="40"/>
      <c r="J79" s="107"/>
      <c r="K79" s="32"/>
      <c r="L79" s="71"/>
      <c r="M79" s="65"/>
      <c r="N79" s="66"/>
      <c r="O79" s="68"/>
      <c r="P79" s="65"/>
      <c r="Q79" s="66"/>
      <c r="R79" s="71"/>
      <c r="S79" s="65"/>
      <c r="T79" s="67"/>
      <c r="U79" s="71"/>
      <c r="V79" s="71"/>
      <c r="W79" s="65"/>
      <c r="X79" s="122"/>
      <c r="Y79" s="139"/>
      <c r="Z79" s="64"/>
      <c r="AA79" s="139"/>
      <c r="AB79" s="67"/>
      <c r="AC79" s="66"/>
      <c r="AD79" s="140"/>
      <c r="AE79" s="121"/>
      <c r="AF79" s="122"/>
      <c r="AG79" s="40"/>
    </row>
    <row r="80" spans="3:34" x14ac:dyDescent="0.25">
      <c r="C80" s="154" t="s">
        <v>72</v>
      </c>
      <c r="E80" s="154"/>
      <c r="F80" s="160"/>
      <c r="G80" s="154"/>
      <c r="I80" s="154"/>
      <c r="K80" s="58"/>
      <c r="L80" s="63"/>
      <c r="M80" s="61"/>
      <c r="N80" s="62"/>
      <c r="O80" s="1"/>
      <c r="P80" s="61">
        <v>730</v>
      </c>
      <c r="Q80" s="62">
        <v>730</v>
      </c>
      <c r="R80" s="63"/>
      <c r="S80" s="131">
        <v>750</v>
      </c>
      <c r="T80" s="133">
        <v>0</v>
      </c>
      <c r="U80" s="132">
        <v>0</v>
      </c>
      <c r="V80" s="63"/>
      <c r="W80" s="61">
        <v>750</v>
      </c>
      <c r="X80" s="132">
        <v>58</v>
      </c>
      <c r="Y80" s="135">
        <v>750</v>
      </c>
      <c r="Z80" s="133">
        <v>175</v>
      </c>
      <c r="AA80" s="134">
        <v>500</v>
      </c>
      <c r="AB80" s="133">
        <v>106</v>
      </c>
      <c r="AC80" s="132">
        <v>104</v>
      </c>
      <c r="AD80" s="135">
        <v>200</v>
      </c>
      <c r="AE80" s="1">
        <v>69</v>
      </c>
      <c r="AF80" s="62">
        <v>150</v>
      </c>
      <c r="AG80" s="58">
        <v>200</v>
      </c>
    </row>
    <row r="81" spans="3:33" x14ac:dyDescent="0.25">
      <c r="C81" s="40"/>
      <c r="D81" s="107"/>
      <c r="E81" s="40"/>
      <c r="F81" s="159"/>
      <c r="G81" s="40"/>
      <c r="H81" s="107"/>
      <c r="I81" s="40"/>
      <c r="J81" s="107"/>
      <c r="K81" s="32"/>
      <c r="L81" s="71"/>
      <c r="M81" s="65"/>
      <c r="N81" s="66"/>
      <c r="O81" s="68"/>
      <c r="P81" s="65"/>
      <c r="Q81" s="66"/>
      <c r="R81" s="71"/>
      <c r="S81" s="65"/>
      <c r="T81" s="67"/>
      <c r="U81" s="66"/>
      <c r="V81" s="71"/>
      <c r="W81" s="65"/>
      <c r="X81" s="122"/>
      <c r="Y81" s="139"/>
      <c r="Z81" s="67"/>
      <c r="AA81" s="139"/>
      <c r="AB81" s="67"/>
      <c r="AC81" s="66"/>
      <c r="AD81" s="140"/>
      <c r="AE81" s="121"/>
      <c r="AF81" s="122"/>
      <c r="AG81" s="40"/>
    </row>
    <row r="82" spans="3:33" x14ac:dyDescent="0.25">
      <c r="C82" s="154" t="s">
        <v>73</v>
      </c>
      <c r="E82" s="154"/>
      <c r="F82" s="160"/>
      <c r="G82" s="154"/>
      <c r="I82" s="154"/>
      <c r="K82" s="58"/>
      <c r="L82" s="63"/>
      <c r="M82" s="61"/>
      <c r="N82" s="62"/>
      <c r="O82" s="1"/>
      <c r="P82" s="61"/>
      <c r="Q82" s="161">
        <v>650</v>
      </c>
      <c r="R82" s="162"/>
      <c r="S82" s="131">
        <v>650</v>
      </c>
      <c r="T82" s="133">
        <v>0</v>
      </c>
      <c r="U82" s="132">
        <v>0</v>
      </c>
      <c r="V82" s="63"/>
      <c r="W82" s="61">
        <v>950</v>
      </c>
      <c r="X82" s="132">
        <v>990</v>
      </c>
      <c r="Y82" s="135">
        <v>1100</v>
      </c>
      <c r="Z82" s="64">
        <v>990</v>
      </c>
      <c r="AA82" s="134">
        <v>1100</v>
      </c>
      <c r="AB82" s="133">
        <v>1405</v>
      </c>
      <c r="AC82" s="132">
        <v>1405</v>
      </c>
      <c r="AD82" s="135">
        <v>1300</v>
      </c>
      <c r="AE82" s="1">
        <v>650</v>
      </c>
      <c r="AF82" s="62">
        <v>1300</v>
      </c>
      <c r="AG82" s="58">
        <v>1500</v>
      </c>
    </row>
    <row r="83" spans="3:33" x14ac:dyDescent="0.25">
      <c r="C83" s="40"/>
      <c r="D83" s="107"/>
      <c r="E83" s="40"/>
      <c r="F83" s="159"/>
      <c r="G83" s="40"/>
      <c r="H83" s="107"/>
      <c r="I83" s="40"/>
      <c r="J83" s="107"/>
      <c r="K83" s="32"/>
      <c r="L83" s="71"/>
      <c r="M83" s="65"/>
      <c r="N83" s="66"/>
      <c r="O83" s="68"/>
      <c r="P83" s="65"/>
      <c r="Q83" s="66"/>
      <c r="R83" s="71"/>
      <c r="S83" s="65"/>
      <c r="T83" s="67"/>
      <c r="U83" s="66"/>
      <c r="V83" s="71"/>
      <c r="W83" s="65"/>
      <c r="X83" s="122"/>
      <c r="Y83" s="139"/>
      <c r="Z83" s="67"/>
      <c r="AA83" s="139"/>
      <c r="AB83" s="67"/>
      <c r="AC83" s="66"/>
      <c r="AD83" s="140"/>
      <c r="AE83" s="121"/>
      <c r="AF83" s="122"/>
      <c r="AG83" s="40"/>
    </row>
    <row r="84" spans="3:33" hidden="1" x14ac:dyDescent="0.25">
      <c r="C84" s="154" t="s">
        <v>74</v>
      </c>
      <c r="E84" s="154"/>
      <c r="F84" s="160"/>
      <c r="G84" s="154"/>
      <c r="I84" s="154"/>
      <c r="K84" s="58"/>
      <c r="L84" s="63"/>
      <c r="M84" s="61"/>
      <c r="N84" s="62"/>
      <c r="O84" s="1"/>
      <c r="P84" s="61"/>
      <c r="Q84" s="62"/>
      <c r="R84" s="63"/>
      <c r="S84" s="61">
        <v>1500</v>
      </c>
      <c r="T84" s="133">
        <v>1150</v>
      </c>
      <c r="U84" s="132">
        <v>1150</v>
      </c>
      <c r="V84" s="63"/>
      <c r="W84" s="61">
        <v>1200</v>
      </c>
      <c r="X84" s="132">
        <v>0</v>
      </c>
      <c r="Y84" s="135">
        <v>0</v>
      </c>
      <c r="Z84" s="133">
        <v>0</v>
      </c>
      <c r="AA84" s="134">
        <v>0</v>
      </c>
      <c r="AB84" s="133"/>
      <c r="AC84" s="132"/>
      <c r="AD84" s="153"/>
      <c r="AE84" s="1"/>
      <c r="AF84" s="35"/>
      <c r="AG84" s="154"/>
    </row>
    <row r="85" spans="3:33" hidden="1" x14ac:dyDescent="0.25">
      <c r="C85" s="40"/>
      <c r="D85" s="107"/>
      <c r="E85" s="40"/>
      <c r="F85" s="159"/>
      <c r="G85" s="40"/>
      <c r="H85" s="107"/>
      <c r="I85" s="40"/>
      <c r="J85" s="107"/>
      <c r="K85" s="32"/>
      <c r="L85" s="71"/>
      <c r="M85" s="65"/>
      <c r="N85" s="66"/>
      <c r="O85" s="68"/>
      <c r="P85" s="65"/>
      <c r="Q85" s="66"/>
      <c r="R85" s="71"/>
      <c r="S85" s="65"/>
      <c r="T85" s="67"/>
      <c r="U85" s="66"/>
      <c r="V85" s="71"/>
      <c r="W85" s="65"/>
      <c r="X85" s="122"/>
      <c r="Y85" s="139"/>
      <c r="Z85" s="67"/>
      <c r="AA85" s="139"/>
      <c r="AB85" s="67"/>
      <c r="AC85" s="66"/>
      <c r="AD85" s="140"/>
      <c r="AE85" s="121"/>
      <c r="AF85" s="122"/>
      <c r="AG85" s="40"/>
    </row>
    <row r="86" spans="3:33" x14ac:dyDescent="0.25">
      <c r="C86" s="154" t="s">
        <v>75</v>
      </c>
      <c r="E86" s="154"/>
      <c r="F86" s="160"/>
      <c r="G86" s="154"/>
      <c r="I86" s="154"/>
      <c r="K86" s="58"/>
      <c r="L86" s="63"/>
      <c r="M86" s="61"/>
      <c r="N86" s="62"/>
      <c r="O86" s="1"/>
      <c r="P86" s="61"/>
      <c r="Q86" s="62"/>
      <c r="R86" s="63"/>
      <c r="S86" s="61"/>
      <c r="T86" s="64">
        <v>5000</v>
      </c>
      <c r="U86" s="132">
        <v>5000</v>
      </c>
      <c r="V86" s="63"/>
      <c r="W86" s="61"/>
      <c r="X86" s="132">
        <v>0</v>
      </c>
      <c r="Y86" s="135">
        <v>2500</v>
      </c>
      <c r="Z86" s="64">
        <v>5000</v>
      </c>
      <c r="AA86" s="134">
        <v>5000</v>
      </c>
      <c r="AB86" s="133">
        <v>5000</v>
      </c>
      <c r="AC86" s="132">
        <v>5000</v>
      </c>
      <c r="AD86" s="135">
        <v>0</v>
      </c>
      <c r="AE86" s="1"/>
      <c r="AF86" s="35"/>
      <c r="AG86" s="154"/>
    </row>
    <row r="87" spans="3:33" x14ac:dyDescent="0.25">
      <c r="C87" s="40"/>
      <c r="D87" s="107"/>
      <c r="E87" s="40"/>
      <c r="F87" s="159"/>
      <c r="G87" s="40"/>
      <c r="H87" s="107"/>
      <c r="I87" s="40"/>
      <c r="J87" s="107"/>
      <c r="K87" s="32"/>
      <c r="L87" s="71"/>
      <c r="M87" s="65"/>
      <c r="N87" s="66"/>
      <c r="O87" s="68"/>
      <c r="P87" s="65"/>
      <c r="Q87" s="66"/>
      <c r="R87" s="71"/>
      <c r="S87" s="65"/>
      <c r="T87" s="67"/>
      <c r="U87" s="66"/>
      <c r="V87" s="71"/>
      <c r="W87" s="65"/>
      <c r="X87" s="122"/>
      <c r="Y87" s="139"/>
      <c r="Z87" s="66"/>
      <c r="AA87" s="139"/>
      <c r="AB87" s="67"/>
      <c r="AC87" s="66"/>
      <c r="AD87" s="140"/>
      <c r="AE87" s="121"/>
      <c r="AF87" s="122"/>
      <c r="AG87" s="40"/>
    </row>
    <row r="88" spans="3:33" hidden="1" x14ac:dyDescent="0.25">
      <c r="C88" s="154" t="s">
        <v>76</v>
      </c>
      <c r="E88" s="154"/>
      <c r="F88" s="160"/>
      <c r="G88" s="154"/>
      <c r="I88" s="154"/>
      <c r="K88" s="58"/>
      <c r="L88" s="63"/>
      <c r="M88" s="61"/>
      <c r="N88" s="62"/>
      <c r="O88" s="1"/>
      <c r="P88" s="61"/>
      <c r="Q88" s="62"/>
      <c r="R88" s="63"/>
      <c r="S88" s="61"/>
      <c r="T88" s="64"/>
      <c r="U88" s="62"/>
      <c r="V88" s="63"/>
      <c r="W88" s="61"/>
      <c r="X88" s="62"/>
      <c r="Y88" s="135">
        <v>2500</v>
      </c>
      <c r="Z88" s="133">
        <v>0</v>
      </c>
      <c r="AA88" s="134">
        <v>0</v>
      </c>
      <c r="AB88" s="133"/>
      <c r="AC88" s="132"/>
      <c r="AD88" s="153"/>
      <c r="AE88" s="1"/>
      <c r="AF88" s="35"/>
      <c r="AG88" s="154"/>
    </row>
    <row r="89" spans="3:33" hidden="1" x14ac:dyDescent="0.25">
      <c r="C89" s="40"/>
      <c r="D89" s="107"/>
      <c r="E89" s="40"/>
      <c r="F89" s="159"/>
      <c r="G89" s="40"/>
      <c r="H89" s="107"/>
      <c r="I89" s="40"/>
      <c r="J89" s="107"/>
      <c r="K89" s="32"/>
      <c r="L89" s="71"/>
      <c r="M89" s="65"/>
      <c r="N89" s="66"/>
      <c r="O89" s="68"/>
      <c r="P89" s="65"/>
      <c r="Q89" s="66"/>
      <c r="R89" s="71"/>
      <c r="S89" s="65"/>
      <c r="T89" s="67"/>
      <c r="U89" s="66"/>
      <c r="V89" s="71"/>
      <c r="W89" s="65"/>
      <c r="X89" s="122"/>
      <c r="Y89" s="139"/>
      <c r="Z89" s="67"/>
      <c r="AA89" s="139"/>
      <c r="AB89" s="67"/>
      <c r="AC89" s="66"/>
      <c r="AD89" s="140"/>
      <c r="AE89" s="121"/>
      <c r="AF89" s="122"/>
      <c r="AG89" s="40"/>
    </row>
    <row r="90" spans="3:33" x14ac:dyDescent="0.25">
      <c r="C90" s="154" t="s">
        <v>77</v>
      </c>
      <c r="E90" s="154"/>
      <c r="F90" s="160"/>
      <c r="G90" s="154"/>
      <c r="I90" s="154"/>
      <c r="K90" s="58"/>
      <c r="L90" s="63"/>
      <c r="M90" s="61"/>
      <c r="N90" s="62"/>
      <c r="O90" s="1"/>
      <c r="P90" s="61"/>
      <c r="Q90" s="62"/>
      <c r="R90" s="63"/>
      <c r="S90" s="61"/>
      <c r="T90" s="64"/>
      <c r="U90" s="62"/>
      <c r="V90" s="63"/>
      <c r="W90" s="61"/>
      <c r="X90" s="35"/>
      <c r="Y90" s="135">
        <v>2000</v>
      </c>
      <c r="Z90" s="64">
        <v>180</v>
      </c>
      <c r="AA90" s="134">
        <v>1000</v>
      </c>
      <c r="AB90" s="133">
        <v>98</v>
      </c>
      <c r="AC90" s="132">
        <v>133</v>
      </c>
      <c r="AD90" s="135">
        <v>500</v>
      </c>
      <c r="AE90" s="1">
        <v>105</v>
      </c>
      <c r="AF90" s="62">
        <v>150</v>
      </c>
      <c r="AG90" s="58">
        <v>300</v>
      </c>
    </row>
    <row r="91" spans="3:33" x14ac:dyDescent="0.25">
      <c r="C91" s="40"/>
      <c r="D91" s="107"/>
      <c r="E91" s="40"/>
      <c r="F91" s="159"/>
      <c r="G91" s="40"/>
      <c r="H91" s="107"/>
      <c r="I91" s="40"/>
      <c r="J91" s="107"/>
      <c r="K91" s="32"/>
      <c r="L91" s="71"/>
      <c r="M91" s="65"/>
      <c r="N91" s="66"/>
      <c r="O91" s="68"/>
      <c r="P91" s="65"/>
      <c r="Q91" s="66"/>
      <c r="R91" s="71"/>
      <c r="S91" s="65"/>
      <c r="T91" s="67"/>
      <c r="U91" s="66"/>
      <c r="V91" s="71"/>
      <c r="W91" s="65"/>
      <c r="X91" s="122"/>
      <c r="Y91" s="139"/>
      <c r="Z91" s="67"/>
      <c r="AA91" s="139"/>
      <c r="AB91" s="67"/>
      <c r="AC91" s="66"/>
      <c r="AD91" s="140"/>
      <c r="AE91" s="121"/>
      <c r="AF91" s="122"/>
      <c r="AG91" s="40"/>
    </row>
    <row r="92" spans="3:33" x14ac:dyDescent="0.25">
      <c r="C92" s="154" t="s">
        <v>78</v>
      </c>
      <c r="E92" s="154"/>
      <c r="F92" s="160"/>
      <c r="G92" s="154"/>
      <c r="I92" s="154"/>
      <c r="K92" s="58"/>
      <c r="L92" s="63"/>
      <c r="M92" s="61"/>
      <c r="N92" s="62"/>
      <c r="O92" s="1"/>
      <c r="P92" s="61"/>
      <c r="Q92" s="62"/>
      <c r="R92" s="63"/>
      <c r="S92" s="61"/>
      <c r="T92" s="64"/>
      <c r="U92" s="62"/>
      <c r="V92" s="63"/>
      <c r="W92" s="61"/>
      <c r="X92" s="35"/>
      <c r="Y92" s="135"/>
      <c r="Z92" s="64">
        <v>1290</v>
      </c>
      <c r="AA92" s="134">
        <v>1500</v>
      </c>
      <c r="AB92" s="133">
        <v>704</v>
      </c>
      <c r="AC92" s="132">
        <v>1419</v>
      </c>
      <c r="AD92" s="135">
        <v>800</v>
      </c>
      <c r="AE92" s="1">
        <v>1476</v>
      </c>
      <c r="AF92" s="62">
        <v>1500</v>
      </c>
      <c r="AG92" s="58">
        <v>1500</v>
      </c>
    </row>
    <row r="93" spans="3:33" x14ac:dyDescent="0.25">
      <c r="C93" s="40"/>
      <c r="D93" s="107"/>
      <c r="E93" s="40"/>
      <c r="F93" s="159"/>
      <c r="G93" s="40"/>
      <c r="H93" s="107"/>
      <c r="I93" s="40"/>
      <c r="J93" s="107"/>
      <c r="K93" s="32"/>
      <c r="L93" s="71"/>
      <c r="M93" s="65"/>
      <c r="N93" s="66"/>
      <c r="O93" s="68"/>
      <c r="P93" s="65"/>
      <c r="Q93" s="66"/>
      <c r="R93" s="71"/>
      <c r="S93" s="65"/>
      <c r="T93" s="67"/>
      <c r="U93" s="66"/>
      <c r="V93" s="71"/>
      <c r="W93" s="65"/>
      <c r="X93" s="122"/>
      <c r="Y93" s="139"/>
      <c r="Z93" s="67"/>
      <c r="AA93" s="139"/>
      <c r="AB93" s="67"/>
      <c r="AC93" s="66"/>
      <c r="AD93" s="140"/>
      <c r="AE93" s="121"/>
      <c r="AF93" s="122"/>
      <c r="AG93" s="40"/>
    </row>
    <row r="94" spans="3:33" x14ac:dyDescent="0.25">
      <c r="C94" s="154" t="s">
        <v>79</v>
      </c>
      <c r="E94" s="154"/>
      <c r="F94" s="160"/>
      <c r="G94" s="154"/>
      <c r="I94" s="154"/>
      <c r="K94" s="58"/>
      <c r="L94" s="63"/>
      <c r="M94" s="61"/>
      <c r="N94" s="62"/>
      <c r="O94" s="1"/>
      <c r="P94" s="61"/>
      <c r="Q94" s="62"/>
      <c r="R94" s="63"/>
      <c r="S94" s="61"/>
      <c r="T94" s="64"/>
      <c r="U94" s="62"/>
      <c r="V94" s="63"/>
      <c r="W94" s="61"/>
      <c r="X94" s="35"/>
      <c r="Y94" s="135"/>
      <c r="Z94" s="64"/>
      <c r="AA94" s="134"/>
      <c r="AB94" s="133">
        <v>279</v>
      </c>
      <c r="AC94" s="132">
        <v>278</v>
      </c>
      <c r="AD94" s="135">
        <v>500</v>
      </c>
      <c r="AE94" s="1">
        <v>45</v>
      </c>
      <c r="AF94" s="62">
        <v>200</v>
      </c>
      <c r="AG94" s="58">
        <v>200</v>
      </c>
    </row>
    <row r="95" spans="3:33" x14ac:dyDescent="0.25">
      <c r="C95" s="40"/>
      <c r="D95" s="107"/>
      <c r="E95" s="40"/>
      <c r="F95" s="159"/>
      <c r="G95" s="40"/>
      <c r="H95" s="107"/>
      <c r="I95" s="40"/>
      <c r="J95" s="107"/>
      <c r="K95" s="32"/>
      <c r="L95" s="71"/>
      <c r="M95" s="65"/>
      <c r="N95" s="66"/>
      <c r="O95" s="68"/>
      <c r="P95" s="65"/>
      <c r="Q95" s="66"/>
      <c r="R95" s="71"/>
      <c r="S95" s="65"/>
      <c r="T95" s="67"/>
      <c r="U95" s="66"/>
      <c r="V95" s="71"/>
      <c r="W95" s="65"/>
      <c r="X95" s="122"/>
      <c r="Y95" s="139"/>
      <c r="Z95" s="67"/>
      <c r="AA95" s="139"/>
      <c r="AB95" s="67"/>
      <c r="AC95" s="66"/>
      <c r="AD95" s="139"/>
      <c r="AE95" s="121"/>
      <c r="AF95" s="122"/>
      <c r="AG95" s="40"/>
    </row>
    <row r="96" spans="3:33" x14ac:dyDescent="0.25">
      <c r="C96" s="155" t="s">
        <v>80</v>
      </c>
      <c r="D96" s="156"/>
      <c r="E96" s="59"/>
      <c r="F96" s="157"/>
      <c r="G96" s="59"/>
      <c r="H96" s="60"/>
      <c r="I96" s="59"/>
      <c r="J96" s="60"/>
      <c r="K96" s="58"/>
      <c r="L96" s="63"/>
      <c r="M96" s="61">
        <v>5000</v>
      </c>
      <c r="N96" s="62"/>
      <c r="O96" s="1"/>
      <c r="P96" s="61"/>
      <c r="Q96" s="62"/>
      <c r="R96" s="63"/>
      <c r="S96" s="61"/>
      <c r="T96" s="64"/>
      <c r="U96" s="62"/>
      <c r="V96" s="63"/>
      <c r="W96" s="61"/>
      <c r="X96" s="35"/>
      <c r="Y96" s="135">
        <v>2500</v>
      </c>
      <c r="Z96" s="64"/>
      <c r="AA96" s="134">
        <v>2500</v>
      </c>
      <c r="AB96" s="133"/>
      <c r="AC96" s="130"/>
      <c r="AD96" s="135">
        <v>2500</v>
      </c>
      <c r="AE96" s="1"/>
      <c r="AF96" s="35"/>
      <c r="AG96" s="58">
        <v>2500</v>
      </c>
    </row>
    <row r="97" spans="3:33" x14ac:dyDescent="0.25">
      <c r="C97" s="149"/>
      <c r="D97" s="150"/>
      <c r="E97" s="69"/>
      <c r="F97" s="151"/>
      <c r="G97" s="69"/>
      <c r="H97" s="70"/>
      <c r="I97" s="69"/>
      <c r="J97" s="70"/>
      <c r="K97" s="32"/>
      <c r="L97" s="71"/>
      <c r="M97" s="65"/>
      <c r="N97" s="66"/>
      <c r="O97" s="68"/>
      <c r="P97" s="65"/>
      <c r="Q97" s="66"/>
      <c r="R97" s="71"/>
      <c r="S97" s="65"/>
      <c r="T97" s="67"/>
      <c r="U97" s="66"/>
      <c r="V97" s="71"/>
      <c r="W97" s="65"/>
      <c r="X97" s="122"/>
      <c r="Y97" s="139"/>
      <c r="Z97" s="67"/>
      <c r="AA97" s="139"/>
      <c r="AB97" s="67"/>
      <c r="AC97" s="71"/>
      <c r="AD97" s="140"/>
      <c r="AE97" s="121"/>
      <c r="AF97" s="122"/>
      <c r="AG97" s="40"/>
    </row>
    <row r="98" spans="3:33" x14ac:dyDescent="0.25">
      <c r="C98" s="163" t="s">
        <v>81</v>
      </c>
      <c r="D98" s="164"/>
      <c r="E98" s="123"/>
      <c r="F98" s="158"/>
      <c r="G98" s="154"/>
      <c r="H98" s="165"/>
      <c r="I98" s="123"/>
      <c r="J98" s="34"/>
      <c r="K98" s="126">
        <v>4819</v>
      </c>
      <c r="L98" s="130"/>
      <c r="M98" s="131">
        <v>5000</v>
      </c>
      <c r="N98" s="132">
        <v>3151</v>
      </c>
      <c r="O98" s="127"/>
      <c r="P98" s="131">
        <v>3500</v>
      </c>
      <c r="Q98" s="62">
        <f>2154+32</f>
        <v>2186</v>
      </c>
      <c r="R98" s="63"/>
      <c r="S98" s="131">
        <v>2500</v>
      </c>
      <c r="T98" s="133">
        <v>1456</v>
      </c>
      <c r="U98" s="132">
        <v>1798</v>
      </c>
      <c r="V98" s="63"/>
      <c r="W98" s="61">
        <v>2500</v>
      </c>
      <c r="X98" s="132">
        <v>2526</v>
      </c>
      <c r="Y98" s="135">
        <v>3000</v>
      </c>
      <c r="Z98" s="64">
        <v>7962</v>
      </c>
      <c r="AA98" s="134">
        <v>3000</v>
      </c>
      <c r="AB98" s="133">
        <v>9461</v>
      </c>
      <c r="AC98" s="130">
        <v>9750</v>
      </c>
      <c r="AD98" s="135">
        <v>3000</v>
      </c>
      <c r="AE98" s="1">
        <v>3797</v>
      </c>
      <c r="AF98" s="62">
        <v>6000</v>
      </c>
      <c r="AG98" s="58">
        <v>7000</v>
      </c>
    </row>
    <row r="99" spans="3:33" x14ac:dyDescent="0.25">
      <c r="C99" s="40"/>
      <c r="E99" s="40"/>
      <c r="F99" s="159"/>
      <c r="G99" s="154"/>
      <c r="H99" s="138"/>
      <c r="I99" s="40"/>
      <c r="J99" s="107"/>
      <c r="K99" s="32"/>
      <c r="L99" s="138"/>
      <c r="M99" s="65"/>
      <c r="N99" s="62"/>
      <c r="O99" s="1"/>
      <c r="P99" s="65"/>
      <c r="Q99" s="62"/>
      <c r="R99" s="63"/>
      <c r="S99" s="65"/>
      <c r="T99" s="67"/>
      <c r="U99" s="66"/>
      <c r="V99" s="71"/>
      <c r="W99" s="65"/>
      <c r="X99" s="35"/>
      <c r="Y99" s="139"/>
      <c r="Z99" s="64"/>
      <c r="AA99" s="139"/>
      <c r="AB99" s="67"/>
      <c r="AC99" s="71"/>
      <c r="AD99" s="153"/>
      <c r="AE99" s="1"/>
      <c r="AF99" s="35"/>
      <c r="AG99" s="40"/>
    </row>
    <row r="100" spans="3:33" x14ac:dyDescent="0.25">
      <c r="C100" s="166" t="s">
        <v>36</v>
      </c>
      <c r="D100" s="47"/>
      <c r="E100" s="24">
        <f>SUM(E31:E59)</f>
        <v>11942</v>
      </c>
      <c r="F100" s="33"/>
      <c r="G100" s="24">
        <f>SUM(G31:G67)</f>
        <v>16943</v>
      </c>
      <c r="H100" s="22"/>
      <c r="I100" s="24">
        <f>SUM(I31:I97)</f>
        <v>40954</v>
      </c>
      <c r="J100" s="22"/>
      <c r="K100" s="24">
        <f>SUM(K31:K98)</f>
        <v>61373</v>
      </c>
      <c r="L100" s="28"/>
      <c r="M100" s="26">
        <f>SUM(M31:M98)</f>
        <v>59200.2</v>
      </c>
      <c r="N100" s="27">
        <f>SUM(N31:N98)</f>
        <v>53393</v>
      </c>
      <c r="O100" s="22"/>
      <c r="P100" s="26">
        <f>SUM(P31:P98)</f>
        <v>60050</v>
      </c>
      <c r="Q100" s="27">
        <f>SUM(Q31:Q98)</f>
        <v>62359</v>
      </c>
      <c r="R100" s="27"/>
      <c r="S100" s="116">
        <f>SUM(S31:S98)</f>
        <v>83258.75</v>
      </c>
      <c r="T100" s="29">
        <f>SUM(T31:T98)</f>
        <v>45204</v>
      </c>
      <c r="U100" s="167">
        <f>SUM(U31:U98)</f>
        <v>66170</v>
      </c>
      <c r="V100" s="168"/>
      <c r="W100" s="116">
        <f>SUM(W31:W98)</f>
        <v>83790</v>
      </c>
      <c r="X100" s="167">
        <f>SUM(X31:X98)</f>
        <v>69825</v>
      </c>
      <c r="Y100" s="117">
        <f>SUM(Y31:Y98)</f>
        <v>119150</v>
      </c>
      <c r="Z100" s="118">
        <f>SUM(Z31:Z98)</f>
        <v>112034</v>
      </c>
      <c r="AA100" s="117">
        <f>SUM(AA31:AA98)</f>
        <v>119672</v>
      </c>
      <c r="AB100" s="118">
        <f t="shared" ref="AB100:AG100" si="2">SUM(AB31:AB98)</f>
        <v>125380</v>
      </c>
      <c r="AC100" s="167">
        <f t="shared" si="2"/>
        <v>129553</v>
      </c>
      <c r="AD100" s="117">
        <f t="shared" si="2"/>
        <v>124737</v>
      </c>
      <c r="AE100" s="169">
        <f t="shared" si="2"/>
        <v>90484</v>
      </c>
      <c r="AF100" s="167">
        <f t="shared" si="2"/>
        <v>126599</v>
      </c>
      <c r="AG100" s="112">
        <f t="shared" si="2"/>
        <v>168591</v>
      </c>
    </row>
    <row r="101" spans="3:33" x14ac:dyDescent="0.25">
      <c r="C101" s="19"/>
      <c r="D101" s="47"/>
      <c r="E101" s="24"/>
      <c r="F101" s="33"/>
      <c r="G101" s="24"/>
      <c r="H101" s="22"/>
      <c r="I101" s="24"/>
      <c r="J101" s="22"/>
      <c r="K101" s="126"/>
      <c r="L101" s="83"/>
      <c r="M101" s="26"/>
      <c r="N101" s="27"/>
      <c r="O101" s="1"/>
      <c r="P101" s="61"/>
      <c r="Q101" s="62"/>
      <c r="R101" s="63"/>
      <c r="S101" s="26"/>
      <c r="T101" s="67"/>
      <c r="U101" s="62"/>
      <c r="V101" s="63"/>
      <c r="W101" s="61"/>
      <c r="X101" s="35"/>
      <c r="Y101" s="135"/>
      <c r="Z101" s="64"/>
      <c r="AA101" s="30"/>
      <c r="AB101" s="29"/>
      <c r="AC101" s="27"/>
      <c r="AD101" s="153"/>
      <c r="AE101" s="1"/>
      <c r="AF101" s="170"/>
      <c r="AG101" s="19"/>
    </row>
    <row r="102" spans="3:33" x14ac:dyDescent="0.25">
      <c r="C102" s="166" t="s">
        <v>82</v>
      </c>
      <c r="D102" s="171"/>
      <c r="E102" s="172">
        <f>E26-E100</f>
        <v>1246</v>
      </c>
      <c r="F102" s="21"/>
      <c r="G102" s="173">
        <f>G26-G100</f>
        <v>-3148</v>
      </c>
      <c r="H102" s="23"/>
      <c r="I102" s="173">
        <f>I26-I100</f>
        <v>15514</v>
      </c>
      <c r="J102" s="174"/>
      <c r="K102" s="173">
        <f>K26-K100</f>
        <v>1680</v>
      </c>
      <c r="L102" s="175"/>
      <c r="M102" s="176">
        <f>M26-M100</f>
        <v>7792.8000000000029</v>
      </c>
      <c r="N102" s="177">
        <f>N26-N100</f>
        <v>21653</v>
      </c>
      <c r="O102" s="178"/>
      <c r="P102" s="179">
        <f>P26-P100</f>
        <v>5257</v>
      </c>
      <c r="Q102" s="180">
        <f>Q26-Q100</f>
        <v>10606</v>
      </c>
      <c r="R102" s="180"/>
      <c r="S102" s="176">
        <f>S26-S100</f>
        <v>18316.25</v>
      </c>
      <c r="T102" s="181">
        <f>T26-T100</f>
        <v>58491</v>
      </c>
      <c r="U102" s="180">
        <f>U26-U100</f>
        <v>38360</v>
      </c>
      <c r="V102" s="175"/>
      <c r="W102" s="176">
        <f>W26-W100</f>
        <v>19640</v>
      </c>
      <c r="X102" s="180">
        <f>X26-X100</f>
        <v>37191</v>
      </c>
      <c r="Y102" s="182">
        <f>Y26-Y100</f>
        <v>24227</v>
      </c>
      <c r="Z102" s="181">
        <f>Z26-Z100</f>
        <v>36071</v>
      </c>
      <c r="AA102" s="182">
        <f>AA26-AA100</f>
        <v>1638</v>
      </c>
      <c r="AB102" s="181">
        <f t="shared" ref="AB102:AG102" si="3">AB26-AB100</f>
        <v>-4866</v>
      </c>
      <c r="AC102" s="180">
        <f t="shared" si="3"/>
        <v>-8442</v>
      </c>
      <c r="AD102" s="182">
        <f t="shared" si="3"/>
        <v>-1489</v>
      </c>
      <c r="AE102" s="181">
        <f t="shared" si="3"/>
        <v>12576</v>
      </c>
      <c r="AF102" s="180">
        <f t="shared" si="3"/>
        <v>4262</v>
      </c>
      <c r="AG102" s="173">
        <f t="shared" si="3"/>
        <v>-3783</v>
      </c>
    </row>
    <row r="103" spans="3:33" ht="15.75" thickBot="1" x14ac:dyDescent="0.3">
      <c r="C103" s="85"/>
      <c r="D103" s="183"/>
      <c r="E103" s="184"/>
      <c r="F103" s="185"/>
      <c r="G103" s="184"/>
      <c r="H103" s="186"/>
      <c r="I103" s="184"/>
      <c r="J103" s="184"/>
      <c r="K103" s="74"/>
      <c r="L103" s="187"/>
      <c r="M103" s="188"/>
      <c r="N103" s="189"/>
      <c r="O103" s="186"/>
      <c r="P103" s="183"/>
      <c r="Q103" s="75"/>
      <c r="R103" s="76"/>
      <c r="S103" s="188"/>
      <c r="T103" s="78"/>
      <c r="U103" s="75"/>
      <c r="V103" s="76"/>
      <c r="W103" s="77"/>
      <c r="X103" s="81"/>
      <c r="Y103" s="190"/>
      <c r="Z103" s="78"/>
      <c r="AA103" s="79"/>
      <c r="AB103" s="191"/>
      <c r="AC103" s="189"/>
      <c r="AD103" s="192"/>
      <c r="AE103" s="1"/>
      <c r="AF103" s="81"/>
      <c r="AG103" s="85"/>
    </row>
    <row r="104" spans="3:33" x14ac:dyDescent="0.25">
      <c r="C104" s="210" t="s">
        <v>83</v>
      </c>
      <c r="D104" s="210"/>
      <c r="E104" s="1">
        <v>9911</v>
      </c>
      <c r="F104" s="1"/>
      <c r="G104" s="1">
        <v>11157</v>
      </c>
      <c r="H104" s="1"/>
      <c r="I104" s="1">
        <v>8009</v>
      </c>
      <c r="J104" s="1"/>
      <c r="K104" s="1">
        <v>23523</v>
      </c>
      <c r="L104" s="1"/>
      <c r="M104" s="193">
        <f>K106</f>
        <v>25203</v>
      </c>
      <c r="N104" s="1">
        <v>25203</v>
      </c>
      <c r="O104" s="1"/>
      <c r="P104" s="193">
        <f>N106</f>
        <v>46856</v>
      </c>
      <c r="Q104" s="1">
        <v>46856</v>
      </c>
      <c r="R104" s="1"/>
      <c r="S104" s="193">
        <f>Q106</f>
        <v>57462</v>
      </c>
      <c r="T104" s="193">
        <v>57462</v>
      </c>
      <c r="U104" s="193">
        <v>57462</v>
      </c>
      <c r="V104" s="193"/>
      <c r="W104" s="193">
        <v>95832</v>
      </c>
      <c r="X104" s="193">
        <v>95832</v>
      </c>
      <c r="Y104" s="208">
        <v>133023</v>
      </c>
      <c r="Z104" s="196">
        <v>133023</v>
      </c>
      <c r="AA104" s="194">
        <f>Z106</f>
        <v>169094</v>
      </c>
      <c r="AB104" s="195">
        <v>169094</v>
      </c>
      <c r="AC104" s="196">
        <v>169094</v>
      </c>
      <c r="AD104" s="194">
        <f>AC106</f>
        <v>160652</v>
      </c>
      <c r="AE104" s="197">
        <v>160652</v>
      </c>
      <c r="AF104" s="196">
        <v>160652</v>
      </c>
      <c r="AG104" s="198">
        <v>164914</v>
      </c>
    </row>
    <row r="105" spans="3:33" x14ac:dyDescent="0.25">
      <c r="C105" s="154"/>
      <c r="D105" s="154"/>
      <c r="E105" s="1"/>
      <c r="F105" s="1"/>
      <c r="G105" s="1"/>
      <c r="H105" s="1"/>
      <c r="I105" s="1"/>
      <c r="J105" s="1"/>
      <c r="K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Y105" s="61"/>
      <c r="Z105" s="62"/>
      <c r="AA105" s="135"/>
      <c r="AB105" s="199"/>
      <c r="AC105" s="35"/>
      <c r="AD105" s="153"/>
      <c r="AE105" s="160"/>
      <c r="AF105" s="35"/>
      <c r="AG105" s="83"/>
    </row>
    <row r="106" spans="3:33" ht="15.75" thickBot="1" x14ac:dyDescent="0.3">
      <c r="C106" s="72" t="s">
        <v>84</v>
      </c>
      <c r="D106" s="72"/>
      <c r="E106" s="96">
        <f>E102+E104</f>
        <v>11157</v>
      </c>
      <c r="F106" s="1"/>
      <c r="G106" s="193">
        <f>G102+G104</f>
        <v>8009</v>
      </c>
      <c r="H106" s="1"/>
      <c r="I106" s="193">
        <f>I104+I102</f>
        <v>23523</v>
      </c>
      <c r="J106" s="1"/>
      <c r="K106" s="193">
        <f>K104+K102</f>
        <v>25203</v>
      </c>
      <c r="L106" s="193"/>
      <c r="M106" s="193">
        <f>M104+M102</f>
        <v>32995.800000000003</v>
      </c>
      <c r="N106" s="193">
        <f>N104+N102</f>
        <v>46856</v>
      </c>
      <c r="O106" s="193"/>
      <c r="P106" s="193">
        <f>P104+P102</f>
        <v>52113</v>
      </c>
      <c r="Q106" s="193">
        <f>Q104+Q102</f>
        <v>57462</v>
      </c>
      <c r="R106" s="193"/>
      <c r="S106" s="193">
        <f>S104+S102</f>
        <v>75778.25</v>
      </c>
      <c r="T106" s="193">
        <f>T104+T102</f>
        <v>115953</v>
      </c>
      <c r="U106" s="193">
        <f>U104+U102</f>
        <v>95822</v>
      </c>
      <c r="V106" s="193"/>
      <c r="W106" s="193">
        <f>W104+W102</f>
        <v>115472</v>
      </c>
      <c r="X106" s="193">
        <f t="shared" ref="X106:AG106" si="4">X104+X102</f>
        <v>133023</v>
      </c>
      <c r="Y106" s="209">
        <f t="shared" si="4"/>
        <v>157250</v>
      </c>
      <c r="Z106" s="202">
        <f t="shared" si="4"/>
        <v>169094</v>
      </c>
      <c r="AA106" s="200">
        <f>AA104+AA102</f>
        <v>170732</v>
      </c>
      <c r="AB106" s="201">
        <f>AB104+AB102</f>
        <v>164228</v>
      </c>
      <c r="AC106" s="202">
        <f t="shared" si="4"/>
        <v>160652</v>
      </c>
      <c r="AD106" s="200">
        <f t="shared" si="4"/>
        <v>159163</v>
      </c>
      <c r="AE106" s="203">
        <f t="shared" si="4"/>
        <v>173228</v>
      </c>
      <c r="AF106" s="202">
        <f t="shared" si="4"/>
        <v>164914</v>
      </c>
      <c r="AG106" s="204">
        <f t="shared" si="4"/>
        <v>161131</v>
      </c>
    </row>
    <row r="107" spans="3:33" x14ac:dyDescent="0.25">
      <c r="AA107" s="1"/>
      <c r="AE107" s="1"/>
    </row>
    <row r="108" spans="3:33" x14ac:dyDescent="0.25">
      <c r="C108" s="205" t="s">
        <v>85</v>
      </c>
      <c r="AA108" s="1"/>
      <c r="AE108" s="1"/>
    </row>
    <row r="109" spans="3:33" x14ac:dyDescent="0.25">
      <c r="C109" t="s">
        <v>86</v>
      </c>
      <c r="Y109">
        <v>100000</v>
      </c>
      <c r="Z109" s="206"/>
      <c r="AA109" s="1"/>
      <c r="AE109" s="1"/>
    </row>
    <row r="110" spans="3:33" x14ac:dyDescent="0.25">
      <c r="C110" t="s">
        <v>87</v>
      </c>
      <c r="Y110">
        <v>12000</v>
      </c>
      <c r="AA110" s="1"/>
      <c r="AE110" s="1"/>
    </row>
    <row r="111" spans="3:33" x14ac:dyDescent="0.25">
      <c r="C111" t="s">
        <v>88</v>
      </c>
      <c r="Y111">
        <v>5000</v>
      </c>
      <c r="AA111" s="1"/>
      <c r="AE111" s="1"/>
    </row>
    <row r="112" spans="3:33" x14ac:dyDescent="0.25">
      <c r="C112" t="s">
        <v>89</v>
      </c>
      <c r="Y112">
        <v>10000</v>
      </c>
      <c r="AA112" s="1"/>
      <c r="AE112" s="1"/>
    </row>
    <row r="113" spans="3:31" x14ac:dyDescent="0.25">
      <c r="C113" t="s">
        <v>90</v>
      </c>
      <c r="Y113">
        <v>8000</v>
      </c>
      <c r="AA113" s="1"/>
      <c r="AE113" s="1"/>
    </row>
    <row r="114" spans="3:31" x14ac:dyDescent="0.25">
      <c r="C114" t="s">
        <v>91</v>
      </c>
      <c r="Y114">
        <v>5000</v>
      </c>
      <c r="AA114" s="1"/>
      <c r="AE114" s="1"/>
    </row>
    <row r="115" spans="3:31" x14ac:dyDescent="0.25">
      <c r="C115" t="s">
        <v>92</v>
      </c>
      <c r="Y115">
        <v>2500</v>
      </c>
      <c r="AA115" s="1"/>
      <c r="AE115" s="1"/>
    </row>
    <row r="116" spans="3:31" x14ac:dyDescent="0.25">
      <c r="C116" t="s">
        <v>69</v>
      </c>
      <c r="Y116">
        <v>22000</v>
      </c>
      <c r="AA116" s="1"/>
      <c r="AE116" s="1"/>
    </row>
    <row r="117" spans="3:31" x14ac:dyDescent="0.25">
      <c r="C117" s="207" t="s">
        <v>93</v>
      </c>
      <c r="Y117" s="207">
        <f>SUM(Y109:Y116)</f>
        <v>164500</v>
      </c>
      <c r="AA117" s="1"/>
      <c r="AE117" s="1"/>
    </row>
  </sheetData>
  <mergeCells count="15">
    <mergeCell ref="T4:U4"/>
    <mergeCell ref="M6:N6"/>
    <mergeCell ref="P6:Q6"/>
    <mergeCell ref="S6:U6"/>
    <mergeCell ref="W6:X6"/>
    <mergeCell ref="AA6:AC6"/>
    <mergeCell ref="AD6:AF6"/>
    <mergeCell ref="M29:N29"/>
    <mergeCell ref="P29:Q29"/>
    <mergeCell ref="S29:U29"/>
    <mergeCell ref="W29:X29"/>
    <mergeCell ref="Y29:Z29"/>
    <mergeCell ref="AA29:AC29"/>
    <mergeCell ref="AD29:AF29"/>
    <mergeCell ref="Y6:Z6"/>
  </mergeCells>
  <pageMargins left="0.25" right="0.25" top="0.75" bottom="0.75" header="0.3" footer="0.3"/>
  <pageSetup paperSize="9" scale="48" fitToHeight="0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Waddington</dc:creator>
  <cp:lastModifiedBy>Adele Waddington</cp:lastModifiedBy>
  <cp:lastPrinted>2024-11-25T12:26:41Z</cp:lastPrinted>
  <dcterms:created xsi:type="dcterms:W3CDTF">2024-11-19T11:35:07Z</dcterms:created>
  <dcterms:modified xsi:type="dcterms:W3CDTF">2024-11-25T12:44:41Z</dcterms:modified>
</cp:coreProperties>
</file>